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activeTab="2"/>
  </bookViews>
  <sheets>
    <sheet name="Приложение №1" sheetId="1" r:id="rId1"/>
    <sheet name="Раздел 2" sheetId="7" r:id="rId2"/>
    <sheet name="2025" sheetId="3" r:id="rId3"/>
    <sheet name="2026" sheetId="5" r:id="rId4"/>
    <sheet name="2027" sheetId="6" r:id="rId5"/>
    <sheet name="Приложение №3" sheetId="4" r:id="rId6"/>
  </sheets>
  <definedNames>
    <definedName name="_GoBack" localSheetId="2">'2025'!$A$54</definedName>
    <definedName name="_xlnm.Print_Area" localSheetId="2">'2025'!$A$1:$I$63</definedName>
    <definedName name="_xlnm.Print_Area" localSheetId="5">'Приложение №3'!$A$1:$J$276</definedName>
    <definedName name="_xlnm.Print_Area" localSheetId="1">'Раздел 2'!$A$1:$FF$52</definedName>
  </definedNames>
  <calcPr calcId="124519" refMode="R1C1"/>
</workbook>
</file>

<file path=xl/calcChain.xml><?xml version="1.0" encoding="utf-8"?>
<calcChain xmlns="http://schemas.openxmlformats.org/spreadsheetml/2006/main">
  <c r="E125" i="4"/>
  <c r="E124"/>
  <c r="F41"/>
  <c r="E45" i="6"/>
  <c r="E43" i="5"/>
  <c r="F31" i="6"/>
  <c r="F29" i="5"/>
  <c r="DG28" i="7" l="1"/>
  <c r="F36" i="3"/>
  <c r="DG19" i="7" s="1"/>
  <c r="G36" i="3"/>
  <c r="H36"/>
  <c r="E36"/>
  <c r="DG16" i="7" s="1"/>
  <c r="D223" i="4" l="1"/>
  <c r="E260"/>
  <c r="E259"/>
  <c r="E261"/>
  <c r="D222"/>
  <c r="E257"/>
  <c r="E255"/>
  <c r="F42" i="6"/>
  <c r="E39"/>
  <c r="F44"/>
  <c r="F45"/>
  <c r="F41"/>
  <c r="E42"/>
  <c r="E41"/>
  <c r="F38"/>
  <c r="E38"/>
  <c r="E46"/>
  <c r="F30" i="5"/>
  <c r="G30"/>
  <c r="F40"/>
  <c r="F39"/>
  <c r="E37"/>
  <c r="E54"/>
  <c r="F42"/>
  <c r="F43"/>
  <c r="E40"/>
  <c r="E39"/>
  <c r="F36"/>
  <c r="E36"/>
  <c r="E52"/>
  <c r="E50"/>
  <c r="E41"/>
  <c r="E44"/>
  <c r="F29" i="3"/>
  <c r="E39"/>
  <c r="E56"/>
  <c r="E41"/>
  <c r="F38"/>
  <c r="E46"/>
  <c r="E202" i="4"/>
  <c r="E269" l="1"/>
  <c r="H45" i="6"/>
  <c r="H43" i="5"/>
  <c r="E163" i="4"/>
  <c r="F86"/>
  <c r="K267" s="1"/>
  <c r="D232"/>
  <c r="D241"/>
  <c r="E126"/>
  <c r="D44" i="3" l="1"/>
  <c r="F47"/>
  <c r="D249" i="4" l="1"/>
  <c r="H36" i="6"/>
  <c r="D46"/>
  <c r="G92" i="1" s="1"/>
  <c r="D39" i="6"/>
  <c r="D57"/>
  <c r="D56"/>
  <c r="H55"/>
  <c r="G55"/>
  <c r="F55"/>
  <c r="E55"/>
  <c r="D55" s="1"/>
  <c r="D54"/>
  <c r="H53"/>
  <c r="G53"/>
  <c r="F53"/>
  <c r="E53"/>
  <c r="D52"/>
  <c r="H51"/>
  <c r="G51"/>
  <c r="F51"/>
  <c r="E51"/>
  <c r="D51" s="1"/>
  <c r="D50"/>
  <c r="H49"/>
  <c r="G49"/>
  <c r="E49"/>
  <c r="D48"/>
  <c r="D47" s="1"/>
  <c r="H47"/>
  <c r="G47"/>
  <c r="F47"/>
  <c r="E47"/>
  <c r="D45"/>
  <c r="D44"/>
  <c r="D43"/>
  <c r="D40"/>
  <c r="D38"/>
  <c r="D37"/>
  <c r="G36"/>
  <c r="D35"/>
  <c r="H34"/>
  <c r="G34"/>
  <c r="F34"/>
  <c r="H32"/>
  <c r="G32"/>
  <c r="G31" s="1"/>
  <c r="F32"/>
  <c r="E32"/>
  <c r="H30"/>
  <c r="H28" s="1"/>
  <c r="F30"/>
  <c r="E32" i="5"/>
  <c r="D42"/>
  <c r="D37"/>
  <c r="D55"/>
  <c r="DT22" i="7" s="1"/>
  <c r="D54" i="5"/>
  <c r="H53"/>
  <c r="G53"/>
  <c r="F53"/>
  <c r="E53"/>
  <c r="D52"/>
  <c r="H51"/>
  <c r="G51"/>
  <c r="F51"/>
  <c r="E51"/>
  <c r="D50"/>
  <c r="H49"/>
  <c r="G49"/>
  <c r="F49"/>
  <c r="E49"/>
  <c r="D48"/>
  <c r="H47"/>
  <c r="G47"/>
  <c r="E47"/>
  <c r="D46"/>
  <c r="D45" s="1"/>
  <c r="H45"/>
  <c r="G45"/>
  <c r="F45"/>
  <c r="E45"/>
  <c r="D44"/>
  <c r="F92" i="1" s="1"/>
  <c r="D43" i="5"/>
  <c r="D41"/>
  <c r="D38"/>
  <c r="D36"/>
  <c r="D35"/>
  <c r="H34"/>
  <c r="DT28" i="7" s="1"/>
  <c r="G34" i="5"/>
  <c r="H32"/>
  <c r="G32"/>
  <c r="F32"/>
  <c r="H30"/>
  <c r="E30"/>
  <c r="G29"/>
  <c r="D29" s="1"/>
  <c r="F64" i="1" s="1"/>
  <c r="H28" i="5"/>
  <c r="G28"/>
  <c r="F28"/>
  <c r="E28"/>
  <c r="H26" l="1"/>
  <c r="D47"/>
  <c r="D49"/>
  <c r="D53"/>
  <c r="G26"/>
  <c r="G25" s="1"/>
  <c r="D32" i="6"/>
  <c r="G30"/>
  <c r="D49"/>
  <c r="D53"/>
  <c r="D28" i="5"/>
  <c r="D30"/>
  <c r="D51"/>
  <c r="H25"/>
  <c r="D40"/>
  <c r="D32"/>
  <c r="E36" i="6"/>
  <c r="EG28" i="7"/>
  <c r="D31" i="6"/>
  <c r="H27"/>
  <c r="F36"/>
  <c r="F28" s="1"/>
  <c r="D42"/>
  <c r="E34"/>
  <c r="D34" s="1"/>
  <c r="D41"/>
  <c r="E30"/>
  <c r="D33" i="5"/>
  <c r="F34"/>
  <c r="DT19" i="7" s="1"/>
  <c r="D39" i="5"/>
  <c r="E34"/>
  <c r="DT16" i="7" s="1"/>
  <c r="D35" i="3"/>
  <c r="E89" i="1" s="1"/>
  <c r="D57" i="3"/>
  <c r="G27" i="6" l="1"/>
  <c r="G28"/>
  <c r="EG16" i="7"/>
  <c r="EG15" s="1"/>
  <c r="E28" i="6"/>
  <c r="E25" i="5"/>
  <c r="F25"/>
  <c r="F57" i="1" s="1"/>
  <c r="F27" i="6"/>
  <c r="EG19" i="7"/>
  <c r="D36" i="6"/>
  <c r="G90" i="1" s="1"/>
  <c r="D30" i="6"/>
  <c r="E27"/>
  <c r="D34" i="5"/>
  <c r="F90" i="1" s="1"/>
  <c r="F26" i="5"/>
  <c r="E26"/>
  <c r="E95" i="1"/>
  <c r="E93" s="1"/>
  <c r="DG22" i="7"/>
  <c r="E29" i="3"/>
  <c r="H29"/>
  <c r="D46"/>
  <c r="E92" i="1" s="1"/>
  <c r="D25" i="5" l="1"/>
  <c r="D27" i="6"/>
  <c r="D28"/>
  <c r="G62" i="1" s="1"/>
  <c r="D26" i="5"/>
  <c r="D36" i="3"/>
  <c r="E90" i="1" s="1"/>
  <c r="E86" s="1"/>
  <c r="G95" l="1"/>
  <c r="G93" s="1"/>
  <c r="G86" s="1"/>
  <c r="F95"/>
  <c r="F93" s="1"/>
  <c r="F86" s="1"/>
  <c r="G64"/>
  <c r="F50"/>
  <c r="EG22" i="7"/>
  <c r="D170" i="4"/>
  <c r="F176"/>
  <c r="D172"/>
  <c r="D171"/>
  <c r="D169"/>
  <c r="C175"/>
  <c r="D175" s="1"/>
  <c r="C137" l="1"/>
  <c r="E49" l="1"/>
  <c r="H86"/>
  <c r="D86"/>
  <c r="F58" i="1" l="1"/>
  <c r="F56" s="1"/>
  <c r="G58"/>
  <c r="DT24" i="7" l="1"/>
  <c r="EG24"/>
  <c r="DG24"/>
  <c r="DT10"/>
  <c r="EG10"/>
  <c r="DG10"/>
  <c r="H31" i="3"/>
  <c r="G99" i="4" l="1"/>
  <c r="F99"/>
  <c r="C125" l="1"/>
  <c r="C124"/>
  <c r="E43" i="1" l="1"/>
  <c r="E82"/>
  <c r="E51" i="3" l="1"/>
  <c r="D52"/>
  <c r="F31"/>
  <c r="E55"/>
  <c r="E53"/>
  <c r="D38"/>
  <c r="A11" i="5"/>
  <c r="A13" i="6" s="1"/>
  <c r="A18"/>
  <c r="A16" i="5"/>
  <c r="DG15" i="7" l="1"/>
  <c r="D48" i="3"/>
  <c r="D47" s="1"/>
  <c r="E75" i="1" s="1"/>
  <c r="G43" l="1"/>
  <c r="F43"/>
  <c r="E99" i="4"/>
  <c r="D99" s="1"/>
  <c r="J99" s="1"/>
  <c r="E100" l="1"/>
  <c r="G101"/>
  <c r="F101"/>
  <c r="E101"/>
  <c r="G100" l="1"/>
  <c r="D100" s="1"/>
  <c r="F98"/>
  <c r="G98"/>
  <c r="E98"/>
  <c r="D101"/>
  <c r="J100" l="1"/>
  <c r="J101"/>
  <c r="D98"/>
  <c r="J98" s="1"/>
  <c r="J102" l="1"/>
  <c r="F154" l="1"/>
  <c r="E141"/>
  <c r="D39" i="3" l="1"/>
  <c r="D34"/>
  <c r="D54"/>
  <c r="D58" i="6"/>
  <c r="G76" i="1"/>
  <c r="D26" i="6"/>
  <c r="G42" i="1" s="1"/>
  <c r="D56" i="5"/>
  <c r="F76" i="1"/>
  <c r="D24" i="5"/>
  <c r="F42" i="1" s="1"/>
  <c r="DG18" i="7"/>
  <c r="D37" i="3"/>
  <c r="D40"/>
  <c r="D43"/>
  <c r="D50"/>
  <c r="E76" i="1" s="1"/>
  <c r="E73" s="1"/>
  <c r="D56" i="3"/>
  <c r="D58"/>
  <c r="D25"/>
  <c r="E42" i="1" s="1"/>
  <c r="G82"/>
  <c r="F82"/>
  <c r="EG27" i="7" l="1"/>
  <c r="DT27"/>
  <c r="DG27"/>
  <c r="DG14" s="1"/>
  <c r="G65" i="1"/>
  <c r="F67"/>
  <c r="F80"/>
  <c r="F81"/>
  <c r="D41" i="3"/>
  <c r="G79" i="1"/>
  <c r="G67"/>
  <c r="F65"/>
  <c r="G75"/>
  <c r="G73" s="1"/>
  <c r="G80"/>
  <c r="G81"/>
  <c r="D42" i="3"/>
  <c r="F75" i="1"/>
  <c r="F73" s="1"/>
  <c r="F79"/>
  <c r="D45" i="3"/>
  <c r="H55"/>
  <c r="G55"/>
  <c r="F55"/>
  <c r="H53"/>
  <c r="G53"/>
  <c r="F53"/>
  <c r="H51"/>
  <c r="G51"/>
  <c r="F51"/>
  <c r="H49"/>
  <c r="G49"/>
  <c r="H47"/>
  <c r="G47"/>
  <c r="H33"/>
  <c r="G33"/>
  <c r="F33"/>
  <c r="F27" s="1"/>
  <c r="G31"/>
  <c r="G30" s="1"/>
  <c r="E31"/>
  <c r="E33"/>
  <c r="E47"/>
  <c r="E49"/>
  <c r="F63" i="1" l="1"/>
  <c r="E26" i="3"/>
  <c r="E27"/>
  <c r="F26"/>
  <c r="H27"/>
  <c r="H26"/>
  <c r="D31"/>
  <c r="E65" i="1" s="1"/>
  <c r="G29" i="3"/>
  <c r="G27" s="1"/>
  <c r="D30"/>
  <c r="E64" i="1" s="1"/>
  <c r="G56"/>
  <c r="DT15" i="7"/>
  <c r="EG18"/>
  <c r="G63" i="1"/>
  <c r="DT18" i="7"/>
  <c r="DG31"/>
  <c r="DG7"/>
  <c r="G78" i="1"/>
  <c r="F78"/>
  <c r="D49" i="3"/>
  <c r="D51"/>
  <c r="E79" i="1" s="1"/>
  <c r="D55" i="3"/>
  <c r="E81" i="1" s="1"/>
  <c r="G50"/>
  <c r="D33" i="3"/>
  <c r="D53"/>
  <c r="E80" i="1" s="1"/>
  <c r="D27" i="3" l="1"/>
  <c r="E62" i="1" s="1"/>
  <c r="E67"/>
  <c r="G115" i="4"/>
  <c r="DT14" i="7"/>
  <c r="DT7" s="1"/>
  <c r="D29" i="3"/>
  <c r="E48" i="1"/>
  <c r="EG14" i="7"/>
  <c r="E57" i="1"/>
  <c r="E50"/>
  <c r="G26" i="3"/>
  <c r="E58" i="1"/>
  <c r="E78"/>
  <c r="G57"/>
  <c r="F62"/>
  <c r="E63" l="1"/>
  <c r="I103" i="4"/>
  <c r="L267" s="1"/>
  <c r="M267" s="1"/>
  <c r="E56" i="1"/>
  <c r="E47"/>
  <c r="EG31" i="7"/>
  <c r="EG7"/>
  <c r="DT31"/>
  <c r="F48" i="1"/>
  <c r="F47" s="1"/>
  <c r="F44" s="1"/>
  <c r="D26" i="3"/>
  <c r="E111" i="4" l="1"/>
  <c r="E103"/>
  <c r="E44" i="1"/>
  <c r="G48"/>
  <c r="G47" s="1"/>
  <c r="G44" s="1"/>
  <c r="G111" i="4" l="1"/>
  <c r="E114"/>
  <c r="G114" s="1"/>
  <c r="E113"/>
  <c r="G113" s="1"/>
  <c r="E112"/>
  <c r="G112" s="1"/>
</calcChain>
</file>

<file path=xl/sharedStrings.xml><?xml version="1.0" encoding="utf-8"?>
<sst xmlns="http://schemas.openxmlformats.org/spreadsheetml/2006/main" count="903" uniqueCount="485">
  <si>
    <t>Приложение 1</t>
  </si>
  <si>
    <t>к Порядку составления и утверждения</t>
  </si>
  <si>
    <t>плана финансово-хозяйственной</t>
  </si>
  <si>
    <t>деятельности муниципальных</t>
  </si>
  <si>
    <t>бюджетных учреждений</t>
  </si>
  <si>
    <t xml:space="preserve">                                                                      Форма</t>
  </si>
  <si>
    <t>УТВЕРЖДАЮ</t>
  </si>
  <si>
    <t xml:space="preserve">                                            (руководитель учреждения)</t>
  </si>
  <si>
    <t xml:space="preserve">                                       (подпись)   (расшифровка подписи)</t>
  </si>
  <si>
    <t>.</t>
  </si>
  <si>
    <t xml:space="preserve">                                                                ┌─────────┐</t>
  </si>
  <si>
    <t>│  Коды   │</t>
  </si>
  <si>
    <t xml:space="preserve">                                                           Дата │         │</t>
  </si>
  <si>
    <t xml:space="preserve">                                                                ├─────────┤</t>
  </si>
  <si>
    <t xml:space="preserve">                                                                ├─────────│</t>
  </si>
  <si>
    <t xml:space="preserve">                                                        по ОКЕИ │   383   │</t>
  </si>
  <si>
    <t xml:space="preserve">                                                                └─────────┘</t>
  </si>
  <si>
    <t xml:space="preserve">                      Раздел 1. Поступления и выплаты</t>
  </si>
  <si>
    <t>Наименование показателя</t>
  </si>
  <si>
    <t>Код строки</t>
  </si>
  <si>
    <t>Код по бюджетной классификации Российской Федерации &lt;3&gt;</t>
  </si>
  <si>
    <t>Аналитический код &lt;4&gt;</t>
  </si>
  <si>
    <t>Сумма</t>
  </si>
  <si>
    <t>за пределами планового периода</t>
  </si>
  <si>
    <t>Остаток средств на начало текущего финансового года &lt;5&gt;</t>
  </si>
  <si>
    <t>x</t>
  </si>
  <si>
    <t>Остаток средств на конец текущего финансового года &lt;5&gt;</t>
  </si>
  <si>
    <t>Доходы, всего:</t>
  </si>
  <si>
    <t>в том числе: доходы от собственности, всего</t>
  </si>
  <si>
    <t>в том числе:</t>
  </si>
  <si>
    <t>доходы от оказания услуг, работ, компенсации затрат учреждений, всего</t>
  </si>
  <si>
    <t>в том числе: субсидии на финансовое обеспечение выполнения муниципального задания за счет средств бюджета публично-правового образования, создавшего учреждение</t>
  </si>
  <si>
    <t>субсидии на финансовое обеспечение муниципального задания за счет средств бюджета Федерального фонда обязательного медицинского страхования</t>
  </si>
  <si>
    <t>доходы от оказания услуг (выполнения работ) на платной основе</t>
  </si>
  <si>
    <t>возмещение расходов, понесенных в связи с эксплуатацией муниципального имущества, закрепленного на праве оперативного управления</t>
  </si>
  <si>
    <t>доходы от штрафов, пеней, иных сумм принудительного изъятия, всего</t>
  </si>
  <si>
    <t>безвозмездные денежные поступления, всего</t>
  </si>
  <si>
    <t>в том числе</t>
  </si>
  <si>
    <t>прочие доходы, всего</t>
  </si>
  <si>
    <t>в том числе: целевые субсидии</t>
  </si>
  <si>
    <t>субсидии на осуществление капитальных вложений</t>
  </si>
  <si>
    <t>доходы от операций с активами, всего</t>
  </si>
  <si>
    <t>в том числе: прочие поступления, всего &lt;6&gt; из них</t>
  </si>
  <si>
    <t>увеличение остатков денежных средств за счет возврата дебиторской задолженности прошлых лет</t>
  </si>
  <si>
    <t>Расходы, всего</t>
  </si>
  <si>
    <t>в том числе: на выплаты персоналу, всего</t>
  </si>
  <si>
    <t>в том числе: оплата труда</t>
  </si>
  <si>
    <t>прочие выплаты персоналу, в том числе компенсационного характера</t>
  </si>
  <si>
    <t>иные выплаты, за исключением фонда оплаты труда учреждения, для выполнения отдельных полномочий</t>
  </si>
  <si>
    <t>взносы по обязательному социальному страхованию на выплаты по оплате труда работников и иные выплаты работникам учреждений, всего</t>
  </si>
  <si>
    <t>в том числе: на выплаты по оплате труда</t>
  </si>
  <si>
    <t>на иные выплаты работникам</t>
  </si>
  <si>
    <t>страховые взносы на обязательное социальное страхование в части выплат персоналу, подлежащих обложению страховыми взносами</t>
  </si>
  <si>
    <t>на оплату труда стажеров</t>
  </si>
  <si>
    <t>на иные выплаты гражданским лицам (денежное содержание)</t>
  </si>
  <si>
    <t>социальные и иные выплаты населению, всего</t>
  </si>
  <si>
    <t>в том числе: социальные выплаты гражданам, кроме публичных нормативных социальных выплат</t>
  </si>
  <si>
    <t>из них: пособия, компенсации и иные социальные выплаты гражданам, кроме публичных нормативных обязательств</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</si>
  <si>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</si>
  <si>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социальное обеспечение детей-сирот и детей, оставшихся без попечения родителей</t>
  </si>
  <si>
    <t>уплата налогов, сборов и иных платежей, всего</t>
  </si>
  <si>
    <t>из них: налог на имущество организаций и земельный налог</t>
  </si>
  <si>
    <t>иные налоги (включаемые в состав расходов) в бюджеты бюджетной системы Российской Федерации, а также государственная пошлина</t>
  </si>
  <si>
    <t>уплата штрафов (в том числе административных), пеней, иных платежей</t>
  </si>
  <si>
    <t>безвозмездные перечисления организациям и физическим лицам, всего</t>
  </si>
  <si>
    <t>из них: гранты, предоставляемые другим организациям и физическим лицам</t>
  </si>
  <si>
    <t>прочие выплаты (кроме выплат на закупку товаров, работ, услуг)</t>
  </si>
  <si>
    <t>х</t>
  </si>
  <si>
    <t>исполнение судебных актов Российской Федерации и мировых соглашений по возмещению вреда, причиненного в результате деятельности учреждения</t>
  </si>
  <si>
    <t>расходы на закупку товаров, работ, услуг, всего &lt;7&gt;</t>
  </si>
  <si>
    <t>в том числе: закупку научно-исследовательских и опытно-конструкторских работ</t>
  </si>
  <si>
    <t>закупку товаров, работ, услуг в сфере информационно-коммуникационных технологий</t>
  </si>
  <si>
    <t>закупку товаров, работ, услуг в целях капитального ремонта государственного (муниципального) имущества</t>
  </si>
  <si>
    <t>прочую закупку товаров, работ и услуг, всего</t>
  </si>
  <si>
    <t>из них:</t>
  </si>
  <si>
    <t>капитальные вложения в объекты муниципальной собственности, всего</t>
  </si>
  <si>
    <t>в том числе: приобретение объектов недвижимого имущества муниципальными учреждениями</t>
  </si>
  <si>
    <t>строительство (реконструкция) объектов недвижимого имущества муниципальными учреждениями</t>
  </si>
  <si>
    <t>Выплаты, уменьшающие доход, всего &lt;8&gt;</t>
  </si>
  <si>
    <t>в том числе: налог на прибыль &lt;8&gt;</t>
  </si>
  <si>
    <t>налог на добавленную стоимость &lt;8&gt;</t>
  </si>
  <si>
    <t>прочие налоги, уменьшающие доход &lt;8&gt;</t>
  </si>
  <si>
    <t>Прочие выплаты, всего &lt;9&gt;</t>
  </si>
  <si>
    <t>из них: возврат в бюджет средств субсидии</t>
  </si>
  <si>
    <t>N п/п</t>
  </si>
  <si>
    <t>за счет субсидий, предоставляемых в соответствии с абзацем вторым пункта 1 статьи 78.1 Бюджетного кодекса Российской Федерации</t>
  </si>
  <si>
    <t>1.4.2.1</t>
  </si>
  <si>
    <t>за счет средств обязательного медицинского страхования</t>
  </si>
  <si>
    <t>за счет прочих источников финансового обеспечения</t>
  </si>
  <si>
    <t>в том числе по году начала закупки:</t>
  </si>
  <si>
    <t>Приложение 2</t>
  </si>
  <si>
    <t>к Порядку</t>
  </si>
  <si>
    <t>составления и утверждения плана</t>
  </si>
  <si>
    <t>финансово-хозяйственной деятельности</t>
  </si>
  <si>
    <t>муниципальных бюджетных учреждений</t>
  </si>
  <si>
    <t xml:space="preserve">                                                                  Утверждаю</t>
  </si>
  <si>
    <t xml:space="preserve">                                                  (руководитель учреждения)</t>
  </si>
  <si>
    <t xml:space="preserve">                                            (подпись) (расшифровка подписи)</t>
  </si>
  <si>
    <t xml:space="preserve">                          наименование учреждения</t>
  </si>
  <si>
    <t xml:space="preserve">                                                  Единица измерения: рублей</t>
  </si>
  <si>
    <t>Наименование</t>
  </si>
  <si>
    <t>Код вида расходов классификации расходов бюджетов</t>
  </si>
  <si>
    <t>Код операций сектора государственного управления</t>
  </si>
  <si>
    <t>Всего по Плану финансово-хозяйственной деятельности учреждения</t>
  </si>
  <si>
    <t>В том числе:</t>
  </si>
  <si>
    <t>субсидия на финансовое обеспечение выполнения муниципального задания</t>
  </si>
  <si>
    <t>субсидии, предоставляемые в соответствии с абзацем вторым пункта 1 статьи 78.1 Бюджетного кодекса Российской Федерации (на иные цели</t>
  </si>
  <si>
    <t>поступления от оказания услуг (выполнения работ) на платной основе и от иной приносящей доход деятельности</t>
  </si>
  <si>
    <t>иное</t>
  </si>
  <si>
    <t>всего</t>
  </si>
  <si>
    <t>Планируемый остаток средств на начало года</t>
  </si>
  <si>
    <t>Х</t>
  </si>
  <si>
    <t>Поступления всего</t>
  </si>
  <si>
    <t>фонд оплаты труда учреждения</t>
  </si>
  <si>
    <t>заработная плата</t>
  </si>
  <si>
    <t>иные выплаты персоналу учреждения, за исключением фонда оплаты труда</t>
  </si>
  <si>
    <t>прочие выплаты</t>
  </si>
  <si>
    <t>взносы по обязательному социальному страхованию на выплаты по оплате труда работников и иные выплаты работникам учреждения</t>
  </si>
  <si>
    <t>начисления на выплаты по оплате труда</t>
  </si>
  <si>
    <t>прочая закупка товаров, работ и услуг для обеспечения муниципальных нужд</t>
  </si>
  <si>
    <t>услуги связи</t>
  </si>
  <si>
    <t>транспортные услуги</t>
  </si>
  <si>
    <t>коммунальные услуги</t>
  </si>
  <si>
    <t>арендная плата за пользование имуществом</t>
  </si>
  <si>
    <t>работы, услуги по содержанию имущества</t>
  </si>
  <si>
    <t>прочие работы, услуги</t>
  </si>
  <si>
    <t>прочие расходы</t>
  </si>
  <si>
    <t>увеличение стоимости основных средств</t>
  </si>
  <si>
    <t>увеличение стоимости материальных запасов</t>
  </si>
  <si>
    <t>пособия, компенсации и иные выплаты гражданам, кроме публичных нормативных обязательств</t>
  </si>
  <si>
    <t>пособия по социальной помощи населению</t>
  </si>
  <si>
    <t>исполнение судебных актов Российской Федерации и мировых соглашений по возмещению вреда</t>
  </si>
  <si>
    <t>уплата налога на имущество организаций и земельного налога</t>
  </si>
  <si>
    <t>уплата прочих налогов и сборов</t>
  </si>
  <si>
    <t>уплата иных платежей</t>
  </si>
  <si>
    <t>Планируемый остаток средств на конец года</t>
  </si>
  <si>
    <t>Главный бухгалтер</t>
  </si>
  <si>
    <t>учреждения          ______________          ______________________</t>
  </si>
  <si>
    <t>Приложение 3</t>
  </si>
  <si>
    <t xml:space="preserve">    Обоснования (расчеты) к плану финансово-хозяйственной деятельности</t>
  </si>
  <si>
    <t>Количество</t>
  </si>
  <si>
    <t>Общая сумма поступлений, руб.</t>
  </si>
  <si>
    <t>Итого:</t>
  </si>
  <si>
    <t xml:space="preserve">            (выполнения работ) в рамках муниципального задания</t>
  </si>
  <si>
    <t>Наименование услуги (работы)</t>
  </si>
  <si>
    <t>Объем услуг (работ)</t>
  </si>
  <si>
    <t>Стоимость единицы услуги (работы), руб.</t>
  </si>
  <si>
    <t xml:space="preserve">         на платной основе и от иной приносящей доход деятельности</t>
  </si>
  <si>
    <t>Количество договоров</t>
  </si>
  <si>
    <t>Стоимость услуги (работы), руб.</t>
  </si>
  <si>
    <t>Наименование расходов</t>
  </si>
  <si>
    <t>Стоимость услуг, руб.</t>
  </si>
  <si>
    <t>Количество выплат в год</t>
  </si>
  <si>
    <t>Наименование целевой субсидии</t>
  </si>
  <si>
    <t>Код цели</t>
  </si>
  <si>
    <t>Должность, группа должностей</t>
  </si>
  <si>
    <t>Установленная численность, единиц</t>
  </si>
  <si>
    <t>Среднемесячный размер оплаты труда на одного работника, руб.</t>
  </si>
  <si>
    <t>Ежемесячная надбавка к должностному окладу, %</t>
  </si>
  <si>
    <t>Иное</t>
  </si>
  <si>
    <t>Фонд оплаты труда в год, руб. (гр. 3 x гр. 4 x (1 + гр. 8 / 100) x гр. 9 x 12)</t>
  </si>
  <si>
    <t>по должностному окладу</t>
  </si>
  <si>
    <t>по выплатам компенсационного характера</t>
  </si>
  <si>
    <t>по выплатам стимулирующего характера</t>
  </si>
  <si>
    <t>Сумма, руб. (гр. 3 x гр. 4 x гр. 5)</t>
  </si>
  <si>
    <t xml:space="preserve">   Пенсионный фонд Российской Федерации, в Фонд социального страхования</t>
  </si>
  <si>
    <t>Наименование государственного внебюджетного фонда</t>
  </si>
  <si>
    <t>Размер базы для начисления страховых взносов, руб.</t>
  </si>
  <si>
    <t>Сумма взноса, руб.</t>
  </si>
  <si>
    <t>Налоговая база, руб.</t>
  </si>
  <si>
    <t>Ставка налога, %</t>
  </si>
  <si>
    <t>Сумма исчисленного налога, подлежащего уплате, руб. (гр. 3 x гр. 4 / 100)</t>
  </si>
  <si>
    <t>Количество номеров</t>
  </si>
  <si>
    <t>Количество платежей в год</t>
  </si>
  <si>
    <t>Стоимость за единицу, руб.</t>
  </si>
  <si>
    <t>Количество услуг перевозки</t>
  </si>
  <si>
    <t>Цена услуги перевозки, руб.</t>
  </si>
  <si>
    <t>Сумма, руб. (гр. 3 x гр. 4)</t>
  </si>
  <si>
    <t>Размер потребления ресурсов</t>
  </si>
  <si>
    <t>Тариф (с учетом НДС), руб.</t>
  </si>
  <si>
    <t>Индексация, %</t>
  </si>
  <si>
    <t>Сумма, руб. (гр. 4 x гр. 5 x гр. 6)</t>
  </si>
  <si>
    <t>Объект</t>
  </si>
  <si>
    <t>Количество работ (услуг)</t>
  </si>
  <si>
    <t>Стоимость работ (услуг), руб.</t>
  </si>
  <si>
    <t>Стоимость услуги, руб.</t>
  </si>
  <si>
    <t>Средняя стоимость, руб.</t>
  </si>
  <si>
    <t>Сумма, руб. (гр. 2 x гр. 3)</t>
  </si>
  <si>
    <t xml:space="preserve">                                                     План</t>
  </si>
  <si>
    <t>-</t>
  </si>
  <si>
    <t>Директор</t>
  </si>
  <si>
    <t xml:space="preserve">МУНИЦИПАЛЬНОЕ БЮДЖЕТНОЕ ОБЩЕОБРАЗОВАТЕЛЬНОЕ УЧРЕЖДЕНИЕ ЗАВОРОНЕЖСКАЯ СРЕДНЯЯ ОБЩЕОБРАЗОВАТЕЛЬНАЯ ШКОЛА </t>
  </si>
  <si>
    <t xml:space="preserve">Директор </t>
  </si>
  <si>
    <t>Жукова В.В.</t>
  </si>
  <si>
    <t xml:space="preserve">     1. Обоснования (расчеты) поступлений по доходам от оказания услуг</t>
  </si>
  <si>
    <t xml:space="preserve"> 2. Обоснования (расчеты) поступлений от оказания услуг (выполнения работ)</t>
  </si>
  <si>
    <t>3. Обоснования (расчеты) поступлений в виде возмещения расходов, понесенных</t>
  </si>
  <si>
    <t xml:space="preserve">            5.1. Обоснования (расчеты) расходов на оплату труда</t>
  </si>
  <si>
    <t>5.2. Обоснования (расчеты) страховых взносов на обязательное страхование в</t>
  </si>
  <si>
    <t>228, 227</t>
  </si>
  <si>
    <t>212,214,226</t>
  </si>
  <si>
    <t xml:space="preserve">Прочие социальные выплаты персоналу </t>
  </si>
  <si>
    <t xml:space="preserve">Пособия по социальной помощи, выплачиваемые бывшим работникам </t>
  </si>
  <si>
    <t xml:space="preserve">    8. Обоснования (расчеты) расходов на закупку товаров, работ, услуг</t>
  </si>
  <si>
    <t xml:space="preserve">         8.1. Расчет (обоснование) расходов на оплату услуг связи</t>
  </si>
  <si>
    <t xml:space="preserve">     8.2. Обоснования (расчеты) расходов на оплату транспортных услуг</t>
  </si>
  <si>
    <t xml:space="preserve">     8.3. Обоснования (расчеты) расходов на оплату коммунальных услуг</t>
  </si>
  <si>
    <t xml:space="preserve"> 8.4. Обоснования (расчеты) расходов на оплату работ, услуг по содержанию имущества</t>
  </si>
  <si>
    <t xml:space="preserve">   8.5. Обоснования (расчеты) расходов на оплату прочих работ, услуг</t>
  </si>
  <si>
    <t xml:space="preserve"> 8.7. Обоснования (расчеты) расходов на увеличение стоимости основных средств</t>
  </si>
  <si>
    <t>Земельный налог</t>
  </si>
  <si>
    <t>Имущественный налог</t>
  </si>
  <si>
    <t>Лицензирование и аккредитация</t>
  </si>
  <si>
    <t>Связь</t>
  </si>
  <si>
    <t>Интернет</t>
  </si>
  <si>
    <t>Подвоз</t>
  </si>
  <si>
    <t>Вывоз ЖБО</t>
  </si>
  <si>
    <t>Возмещ.дет.домов</t>
  </si>
  <si>
    <t>Предрейсовый осмотр водителей</t>
  </si>
  <si>
    <t>Медосмотр</t>
  </si>
  <si>
    <t>Подписка</t>
  </si>
  <si>
    <t>Нотариальные услуги</t>
  </si>
  <si>
    <t>Электробезопасность</t>
  </si>
  <si>
    <t>Бензин</t>
  </si>
  <si>
    <t>Уголь</t>
  </si>
  <si>
    <t>ИТОГО:</t>
  </si>
  <si>
    <t>Оплата услуг вневедомственной  охраны</t>
  </si>
  <si>
    <t>Дрова</t>
  </si>
  <si>
    <t>Реализация основных общеобразовательных программ  дошкольного образования</t>
  </si>
  <si>
    <t>Реализация  основных общеобразовательных программ начального общего образования</t>
  </si>
  <si>
    <t>Реализация основных общеобразовательных программ основного общего образования</t>
  </si>
  <si>
    <t>Реализация основных общеобразовательных программ среднего общего образования</t>
  </si>
  <si>
    <t>Реализация дополнительных общеобразовательных общеразвивающих программ</t>
  </si>
  <si>
    <t>Предоставление питания</t>
  </si>
  <si>
    <t>Платные образовательные услуги</t>
  </si>
  <si>
    <t>Административный персонал</t>
  </si>
  <si>
    <t>Педагогический персонал</t>
  </si>
  <si>
    <t>Учебно-вспомогательный персонал</t>
  </si>
  <si>
    <t>Младший обслуживающий персонал</t>
  </si>
  <si>
    <t>Размер одной выплаты, руб.</t>
  </si>
  <si>
    <t>Общая сумма выплат, руб. (гр. 3 x гр. 4)</t>
  </si>
  <si>
    <t>Приобретение хозяйственных и канцелярских товаров</t>
  </si>
  <si>
    <t>Теплоснабжение, Гкал</t>
  </si>
  <si>
    <t>Электроэнергия, кВт-ч</t>
  </si>
  <si>
    <r>
      <t>Газоснабжение, м</t>
    </r>
    <r>
      <rPr>
        <vertAlign val="superscript"/>
        <sz val="10"/>
        <color theme="1"/>
        <rFont val="Times New Roman"/>
        <family val="1"/>
        <charset val="204"/>
      </rPr>
      <t>3</t>
    </r>
  </si>
  <si>
    <t>Водоснабжение, м3</t>
  </si>
  <si>
    <t>Налог на экологию</t>
  </si>
  <si>
    <t>Услуги по питанию детей из многодетных семей</t>
  </si>
  <si>
    <t>Продукты питания для детей из многодетных семей</t>
  </si>
  <si>
    <t>Продукты питания для детей в лагере дневного пребывания</t>
  </si>
  <si>
    <t>Продукты питания для детей в лагере дневного пребывания за счет средств областного бюджета</t>
  </si>
  <si>
    <t>Подвоз на ЕГЭ</t>
  </si>
  <si>
    <t>Возмещение коммунальных платежей</t>
  </si>
  <si>
    <t>Утилизация оргтехники</t>
  </si>
  <si>
    <t>Проверка вентиляционных каналов</t>
  </si>
  <si>
    <t>субсидии, предоставляемые в соответствии с абзацем вторым пункта 1 статьи 78.1 Бюджетного кодекса Российской Федерации (на иные цели)</t>
  </si>
  <si>
    <r>
      <t xml:space="preserve">Раздел 2. Сведения по выплатам на закупки товаров, работ, услуг </t>
    </r>
    <r>
      <rPr>
        <b/>
        <vertAlign val="superscript"/>
        <sz val="8"/>
        <rFont val="Times New Roman"/>
        <family val="1"/>
        <charset val="204"/>
      </rPr>
      <t>10</t>
    </r>
  </si>
  <si>
    <t>№
п/п</t>
  </si>
  <si>
    <t xml:space="preserve">Наименование показателя  </t>
  </si>
  <si>
    <t>Коды
строк</t>
  </si>
  <si>
    <t>Год
начала закупки</t>
  </si>
  <si>
    <r>
      <t xml:space="preserve">Код по бюджетной классификации </t>
    </r>
    <r>
      <rPr>
        <sz val="7"/>
        <rFont val="Times New Roman"/>
        <family val="1"/>
        <charset val="204"/>
      </rPr>
      <t>Российской</t>
    </r>
    <r>
      <rPr>
        <sz val="8"/>
        <rFont val="Times New Roman"/>
        <family val="1"/>
        <charset val="204"/>
      </rPr>
      <t xml:space="preserve"> Федерации </t>
    </r>
    <r>
      <rPr>
        <vertAlign val="superscript"/>
        <sz val="8"/>
        <rFont val="Times New Roman"/>
        <family val="1"/>
        <charset val="204"/>
      </rPr>
      <t>10.1</t>
    </r>
  </si>
  <si>
    <t>на 20</t>
  </si>
  <si>
    <t xml:space="preserve"> г.</t>
  </si>
  <si>
    <t>(текущий финансовый год)</t>
  </si>
  <si>
    <t>(первый год планового периода)</t>
  </si>
  <si>
    <t>(второй год планового периода)</t>
  </si>
  <si>
    <t>1</t>
  </si>
  <si>
    <t>2</t>
  </si>
  <si>
    <t>3</t>
  </si>
  <si>
    <t>4</t>
  </si>
  <si>
    <t>4.1</t>
  </si>
  <si>
    <t>5</t>
  </si>
  <si>
    <t>6</t>
  </si>
  <si>
    <t>7</t>
  </si>
  <si>
    <t>8</t>
  </si>
  <si>
    <r>
      <t xml:space="preserve">Выплаты на закупку товаров, работ, услуг, всего </t>
    </r>
    <r>
      <rPr>
        <b/>
        <vertAlign val="superscript"/>
        <sz val="8"/>
        <rFont val="Times New Roman"/>
        <family val="1"/>
        <charset val="204"/>
      </rPr>
      <t>11</t>
    </r>
  </si>
  <si>
    <t>26000</t>
  </si>
  <si>
    <t>1.1</t>
  </si>
  <si>
    <r>
      <t>в том числе:
по контрактам (договорам), заключенным до начала текущего финансового года без применения норм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(далее - Федеральный закон № 44-ФЗ) и Федерального закона от 18 июля 2011 г. № 223-ФЗ "О закупках товаров, работ, услуг отдельными видами юридических лиц" (далее - Федеральный закон № 223-ФЗ)</t>
    </r>
    <r>
      <rPr>
        <vertAlign val="superscript"/>
        <sz val="8"/>
        <rFont val="Times New Roman"/>
        <family val="1"/>
        <charset val="204"/>
      </rPr>
      <t>12</t>
    </r>
  </si>
  <si>
    <t>26100</t>
  </si>
  <si>
    <t>1.2</t>
  </si>
  <si>
    <r>
      <t xml:space="preserve">по контрактам (договорам), планируемым к заключению в соответствующем финансовом году без применения норм Федерального закона № 44-ФЗ и Федерального закона № 223-ФЗ </t>
    </r>
    <r>
      <rPr>
        <vertAlign val="superscript"/>
        <sz val="8"/>
        <rFont val="Times New Roman"/>
        <family val="1"/>
        <charset val="204"/>
      </rPr>
      <t>12</t>
    </r>
  </si>
  <si>
    <t>26200</t>
  </si>
  <si>
    <t>1.3</t>
  </si>
  <si>
    <r>
      <t xml:space="preserve">по контрактам (договорам), заключенным до начала текущего финансового года с учетом требований Федерального закона № 44-ФЗ и Федерального закона № 223-ФЗ </t>
    </r>
    <r>
      <rPr>
        <vertAlign val="superscript"/>
        <sz val="8"/>
        <rFont val="Times New Roman"/>
        <family val="1"/>
        <charset val="204"/>
      </rPr>
      <t>13</t>
    </r>
  </si>
  <si>
    <t>26300</t>
  </si>
  <si>
    <t>1.3.1</t>
  </si>
  <si>
    <t xml:space="preserve">       в том числе:
       в соответствии с Федеральным законом № 44-ФЗ</t>
  </si>
  <si>
    <t>26310</t>
  </si>
  <si>
    <r>
      <t xml:space="preserve">            из них </t>
    </r>
    <r>
      <rPr>
        <vertAlign val="superscript"/>
        <sz val="8"/>
        <rFont val="Times New Roman"/>
        <family val="1"/>
        <charset val="204"/>
      </rPr>
      <t>10.1</t>
    </r>
    <r>
      <rPr>
        <sz val="8"/>
        <rFont val="Times New Roman"/>
        <family val="1"/>
        <charset val="204"/>
      </rPr>
      <t>:</t>
    </r>
  </si>
  <si>
    <t>26310.1</t>
  </si>
  <si>
    <t>1.3.2</t>
  </si>
  <si>
    <t xml:space="preserve">      в соответствии с Федеральным законом № 223-ФЗ</t>
  </si>
  <si>
    <t>26320</t>
  </si>
  <si>
    <t>1.4</t>
  </si>
  <si>
    <r>
      <t xml:space="preserve">по контрактам (договорам), планируемым к заключению в соответствующем финансовом году с учетом требований Федерального закона № 44-ФЗ и Федерального закона № 223-ФЗ </t>
    </r>
    <r>
      <rPr>
        <vertAlign val="superscript"/>
        <sz val="8"/>
        <rFont val="Times New Roman"/>
        <family val="1"/>
        <charset val="204"/>
      </rPr>
      <t>13</t>
    </r>
  </si>
  <si>
    <t>26400</t>
  </si>
  <si>
    <t>1.4.1</t>
  </si>
  <si>
    <t>в том числе:
за счет субсидий, предоставляемых на финансовое обеспечение выполнения государственного (муниципального) задания</t>
  </si>
  <si>
    <t>26410</t>
  </si>
  <si>
    <t>1.4.1.1</t>
  </si>
  <si>
    <t>в том числе:
в соответствии с Федеральным законом № 44-ФЗ</t>
  </si>
  <si>
    <t>26411</t>
  </si>
  <si>
    <t>1.4.1.2</t>
  </si>
  <si>
    <r>
      <t xml:space="preserve">в соответствии с Федеральным законом № 223-ФЗ </t>
    </r>
    <r>
      <rPr>
        <vertAlign val="superscript"/>
        <sz val="8"/>
        <rFont val="Times New Roman"/>
        <family val="1"/>
        <charset val="204"/>
      </rPr>
      <t>14</t>
    </r>
  </si>
  <si>
    <t>26412</t>
  </si>
  <si>
    <t>1.4.2</t>
  </si>
  <si>
    <t>26420</t>
  </si>
  <si>
    <t>26421</t>
  </si>
  <si>
    <t>26421.1</t>
  </si>
  <si>
    <t>1.4.2.2</t>
  </si>
  <si>
    <t>26422</t>
  </si>
  <si>
    <t>1.4.3</t>
  </si>
  <si>
    <r>
      <t xml:space="preserve">за счет субсидий, предоставляемых на осуществление капитальных вложений </t>
    </r>
    <r>
      <rPr>
        <vertAlign val="superscript"/>
        <sz val="8"/>
        <rFont val="Times New Roman"/>
        <family val="1"/>
        <charset val="204"/>
      </rPr>
      <t>15</t>
    </r>
  </si>
  <si>
    <t>26430</t>
  </si>
  <si>
    <t>26430.1</t>
  </si>
  <si>
    <t>1.4.4</t>
  </si>
  <si>
    <t>26440</t>
  </si>
  <si>
    <t>1.4.4.1</t>
  </si>
  <si>
    <t>26441</t>
  </si>
  <si>
    <t>1.4.4.2</t>
  </si>
  <si>
    <t>26442</t>
  </si>
  <si>
    <t>1.4.5</t>
  </si>
  <si>
    <t>26450</t>
  </si>
  <si>
    <t>1.4.5.1</t>
  </si>
  <si>
    <t>26451</t>
  </si>
  <si>
    <t>26451.1</t>
  </si>
  <si>
    <t>1.4.5.2</t>
  </si>
  <si>
    <t>в соответствии с Федеральным законом № 223-ФЗ</t>
  </si>
  <si>
    <t>26452</t>
  </si>
  <si>
    <r>
      <t xml:space="preserve">Итого по контрактам, планируемым к заключению в соответствующем финансовом году в соответствии с Федеральным законом № 44-ФЗ, по соответствующему году закупки </t>
    </r>
    <r>
      <rPr>
        <vertAlign val="superscript"/>
        <sz val="8"/>
        <rFont val="Times New Roman"/>
        <family val="1"/>
        <charset val="204"/>
      </rPr>
      <t>16</t>
    </r>
  </si>
  <si>
    <t>26500</t>
  </si>
  <si>
    <t>Итого по договорам, планируемым к заключению в соответствующем финансовом году в соответствии с Федеральным законом № 223-ФЗ, по соответствующему году закупки</t>
  </si>
  <si>
    <t>26600</t>
  </si>
  <si>
    <t>26610</t>
  </si>
  <si>
    <t>Руководитель учреждения</t>
  </si>
  <si>
    <t>(уполномоченное лицо учреждения)</t>
  </si>
  <si>
    <t>(должность)</t>
  </si>
  <si>
    <t>(подпись)</t>
  </si>
  <si>
    <t>(расшифровка подписи)</t>
  </si>
  <si>
    <t>Исполнитель</t>
  </si>
  <si>
    <t>(фамилия, инициалы)</t>
  </si>
  <si>
    <t>(телефон)</t>
  </si>
  <si>
    <t>"</t>
  </si>
  <si>
    <r>
      <t>_____</t>
    </r>
    <r>
      <rPr>
        <vertAlign val="superscript"/>
        <sz val="7"/>
        <rFont val="Times New Roman"/>
        <family val="1"/>
        <charset val="204"/>
      </rPr>
      <t>10</t>
    </r>
    <r>
      <rPr>
        <sz val="7"/>
        <color indexed="9"/>
        <rFont val="Times New Roman"/>
        <family val="1"/>
        <charset val="204"/>
      </rPr>
      <t>_</t>
    </r>
    <r>
      <rPr>
        <sz val="7"/>
        <rFont val="Times New Roman"/>
        <family val="1"/>
        <charset val="204"/>
      </rPr>
      <t>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t>
    </r>
  </si>
  <si>
    <r>
      <rPr>
        <vertAlign val="superscript"/>
        <sz val="7"/>
        <rFont val="Times New Roman"/>
        <family val="1"/>
        <charset val="204"/>
      </rPr>
      <t xml:space="preserve">            10.1</t>
    </r>
    <r>
      <rPr>
        <sz val="7"/>
        <rFont val="Times New Roman"/>
        <family val="1"/>
        <charset val="204"/>
      </rPr>
      <t xml:space="preserve"> В случаях, если учреждению предоставляются субсидия на иные цели, субсидия на осуществление капитальных вложений или грант в форме субсидии в соответствии с абзацем первым пункта 4 статьи 78.1 Бюджетного кодекса Российской Федерации в целях достижения результатов федерального проекта, в том числе входящего в состав соответствующего национального проекта (программы), определенного Указом Президента Российской Федерации от 7 мая 2018 г. № 204 "О национальных целях и стратегических задачах развития Российской Федерации на период до 2024 года" (Собрание законодательства Российской Федерации, 2018, № 20, ст.2817; № 30, ст.4717), или регионального проекта, обеспечивающего достижение целей, показателей и результатов федерального проекта (далее - региональный проект), показатели строк 26310, 26421, 26430 и 26451 Раздела 2 "Сведения по выплатам на закупку товаров, работ, услуг" детализируются по коду целевой статьи (8-17 разряды кода классификации расходов бюджетов, при этом в рамках реализации регионального проекта в 8-10 разрядах могут указываться нули).</t>
    </r>
  </si>
  <si>
    <r>
      <t>_____</t>
    </r>
    <r>
      <rPr>
        <vertAlign val="superscript"/>
        <sz val="7"/>
        <rFont val="Times New Roman"/>
        <family val="1"/>
        <charset val="204"/>
      </rPr>
      <t>11</t>
    </r>
    <r>
      <rPr>
        <sz val="7"/>
        <color indexed="9"/>
        <rFont val="Times New Roman"/>
        <family val="1"/>
        <charset val="204"/>
      </rPr>
      <t>_</t>
    </r>
    <r>
      <rPr>
        <sz val="7"/>
        <rFont val="Times New Roman"/>
        <family val="1"/>
        <charset val="204"/>
      </rPr>
      <t>Плановые показатели выплат на закупку товаров, работ, услуг по строке 26000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 и 26200), а также по контрактам (договорам), заключаемым в соответствии с требованиями законодательства Российской Федерации и иных нормативных правовых актов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 и планируемым к заключению в соответствующем финансовом году (строка 26400) и должны соответствовать показателям соответствующих граф по строке 2600 Раздела 1 "Поступления и выплаты" Плана.</t>
    </r>
  </si>
  <si>
    <r>
      <t>_____</t>
    </r>
    <r>
      <rPr>
        <vertAlign val="superscript"/>
        <sz val="7"/>
        <rFont val="Times New Roman"/>
        <family val="1"/>
        <charset val="204"/>
      </rPr>
      <t>12</t>
    </r>
    <r>
      <rPr>
        <sz val="7"/>
        <color indexed="9"/>
        <rFont val="Times New Roman"/>
        <family val="1"/>
        <charset val="204"/>
      </rPr>
      <t>_</t>
    </r>
    <r>
      <rPr>
        <sz val="7"/>
        <rFont val="Times New Roman"/>
        <family val="1"/>
        <charset val="204"/>
      </rPr>
      <t>Указывается сумма договоров (контрактов) о закупках товаров, работ, услуг, заключенных без учета требований Федерального закона № 44-ФЗ и Федерального закона № 223-ФЗ, в случаях, предусмотренных указанными федеральными законами.</t>
    </r>
  </si>
  <si>
    <r>
      <t>_____</t>
    </r>
    <r>
      <rPr>
        <vertAlign val="superscript"/>
        <sz val="7"/>
        <rFont val="Times New Roman"/>
        <family val="1"/>
        <charset val="204"/>
      </rPr>
      <t>13</t>
    </r>
    <r>
      <rPr>
        <sz val="7"/>
        <color indexed="9"/>
        <rFont val="Times New Roman"/>
        <family val="1"/>
        <charset val="204"/>
      </rPr>
      <t>_</t>
    </r>
    <r>
      <rPr>
        <sz val="7"/>
        <rFont val="Times New Roman"/>
        <family val="1"/>
        <charset val="204"/>
      </rPr>
      <t>Указывается сумма закупок товаров, работ, услуг, осуществляемых в соответствии с Федеральным законом № 44-ФЗ и Федеральным законом № 223-ФЗ.</t>
    </r>
  </si>
  <si>
    <r>
      <t>_____</t>
    </r>
    <r>
      <rPr>
        <vertAlign val="superscript"/>
        <sz val="7"/>
        <rFont val="Times New Roman"/>
        <family val="1"/>
        <charset val="204"/>
      </rPr>
      <t>14</t>
    </r>
    <r>
      <rPr>
        <sz val="7"/>
        <color indexed="9"/>
        <rFont val="Times New Roman"/>
        <family val="1"/>
        <charset val="204"/>
      </rPr>
      <t>_</t>
    </r>
    <r>
      <rPr>
        <sz val="7"/>
        <rFont val="Times New Roman"/>
        <family val="1"/>
        <charset val="204"/>
      </rPr>
      <t>Государственным (муниципальным) бюджетным учреждением показатель не формируется.</t>
    </r>
  </si>
  <si>
    <r>
      <t>_____</t>
    </r>
    <r>
      <rPr>
        <vertAlign val="superscript"/>
        <sz val="7"/>
        <rFont val="Times New Roman"/>
        <family val="1"/>
        <charset val="204"/>
      </rPr>
      <t>15</t>
    </r>
    <r>
      <rPr>
        <sz val="7"/>
        <color indexed="9"/>
        <rFont val="Times New Roman"/>
        <family val="1"/>
        <charset val="204"/>
      </rPr>
      <t>_</t>
    </r>
    <r>
      <rPr>
        <sz val="7"/>
        <rFont val="Times New Roman"/>
        <family val="1"/>
        <charset val="204"/>
      </rPr>
      <t>Указывается сумма закупок товаров, работ, услуг, осуществляемых в соответствии с Федеральным законом № 44-ФЗ.</t>
    </r>
  </si>
  <si>
    <r>
      <t>_____</t>
    </r>
    <r>
      <rPr>
        <vertAlign val="superscript"/>
        <sz val="7"/>
        <rFont val="Times New Roman"/>
        <family val="1"/>
        <charset val="204"/>
      </rPr>
      <t>16</t>
    </r>
    <r>
      <rPr>
        <sz val="7"/>
        <color indexed="9"/>
        <rFont val="Times New Roman"/>
        <family val="1"/>
        <charset val="204"/>
      </rPr>
      <t>_</t>
    </r>
    <r>
      <rPr>
        <sz val="7"/>
        <rFont val="Times New Roman"/>
        <family val="1"/>
        <charset val="204"/>
      </rPr>
      <t>Плановые показатели выплат на закупку товаров, работ, услуг по строке 26500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r>
  </si>
  <si>
    <t>Стрелец</t>
  </si>
  <si>
    <t>Обработка против клещей</t>
  </si>
  <si>
    <t xml:space="preserve">Обучение по подвозу </t>
  </si>
  <si>
    <t>Горячее питание</t>
  </si>
  <si>
    <t xml:space="preserve">расходы на строительство </t>
  </si>
  <si>
    <t xml:space="preserve">                                  (подпись)                    (расшифровка подписи)</t>
  </si>
  <si>
    <t xml:space="preserve">                                (подпись)                     (расшифровка подписи)</t>
  </si>
  <si>
    <t xml:space="preserve">                                 (подпись)                    (расшифровка подписи)</t>
  </si>
  <si>
    <t xml:space="preserve">                                       _________              Жукова В.В</t>
  </si>
  <si>
    <t xml:space="preserve">           а также субсидий на осуществление капитальных вложений</t>
  </si>
  <si>
    <t>Код видов расходов: 111, 119</t>
  </si>
  <si>
    <t>Источник финансового обеспечения: средства Местного бюджета с учетом межбюджетных трансфертов из Тамбовской области и средства от приносящей доход деятельности</t>
  </si>
  <si>
    <t>В.В. Жукова</t>
  </si>
  <si>
    <t xml:space="preserve"> в связи с эксплуатацией муниципального имущества, закрепленного на праве оперативного управления</t>
  </si>
  <si>
    <t>4. Обоснования (расчеты) поступлений по доходам в виде целевых субсидий,</t>
  </si>
  <si>
    <t>5. Обоснования (расчеты) выплат персоналу</t>
  </si>
  <si>
    <t xml:space="preserve">Примечание: заработная плата заложена в ПФХД с учетом </t>
  </si>
  <si>
    <t>% финансирования и состаляет</t>
  </si>
  <si>
    <t>руб.</t>
  </si>
  <si>
    <t xml:space="preserve">    Российской Федерации, в Федеральный фонд обязательного медицинского страхования</t>
  </si>
  <si>
    <t>Страховые взносы на обязательное пенсионное страхование по ставке 22%</t>
  </si>
  <si>
    <t>Страховые взносы на обязательное социальное страхование на случай временной нетрудоспособности и в связи с материнством по ставке 2,9%</t>
  </si>
  <si>
    <t>Страховые взносы на обязательное социальное страхование от несчастных случаев на производстве и профессиональных заболеваний по ставке 0,2%</t>
  </si>
  <si>
    <t>Страховые взносы в Федеральный фонд обязательного медицинского страхования по ставке 5,1%</t>
  </si>
  <si>
    <t>Код видов расходов 112, 321</t>
  </si>
  <si>
    <t>Источник финансового обеспечения: средства бюджета Тамбовской области</t>
  </si>
  <si>
    <t xml:space="preserve"> 6. Обоснования (расчеты) расходов на социальные и иные выплаты населению</t>
  </si>
  <si>
    <t>Код видов расходов: 851, 852, 853</t>
  </si>
  <si>
    <t xml:space="preserve">    7. Обоснования (расчеты) расходов на уплату налогов, сборов и иных платежей</t>
  </si>
  <si>
    <t>Источник финансового обеспечения:  бюджет Тамбовской области и бюджет Мичуринского района</t>
  </si>
  <si>
    <t>Код видов расходов: 244</t>
  </si>
  <si>
    <t>Монтаж молниезащиты</t>
  </si>
  <si>
    <t xml:space="preserve"> 8.8. Обоснования (расчеты) расходов на приобретение материальных запасов</t>
  </si>
  <si>
    <t>Транспортный налог</t>
  </si>
  <si>
    <r>
      <t>Вывоз ТКО, м</t>
    </r>
    <r>
      <rPr>
        <vertAlign val="superscript"/>
        <sz val="10"/>
        <color theme="1"/>
        <rFont val="Times New Roman"/>
        <family val="1"/>
        <charset val="204"/>
      </rPr>
      <t>3</t>
    </r>
  </si>
  <si>
    <t>Услуги по обеспечению питанием (полдником) детей групп продленного дня и школ полного дня</t>
  </si>
  <si>
    <t>Услуги по обеспечению питанием учащихся  льготных категорий (тубинфицированные, малообеспеченные, дети-инвалиды, дети из опекаемых семей, дети с ОВЗ)</t>
  </si>
  <si>
    <t>Услуги по организации горячего бесплатного питания обучающихся, получающих начальное общее образование в муниципальных образовательных организациях</t>
  </si>
  <si>
    <t>Услуги по обеспечению питанием детей из малообеспеченных семей за счет средств областного бюджета</t>
  </si>
  <si>
    <t>Услуги по обеспечению питанием детей, посещающий "Социальную гостинную для детей из группы риска"</t>
  </si>
  <si>
    <t xml:space="preserve"> 8.6. Обоснования (расчеты) расходов на оплату услуг по страхованию и услуг, работ для целей капитальных вложений</t>
  </si>
  <si>
    <t>Продукты питания для детей из малообеспеченных семей за счет областного бюджета</t>
  </si>
  <si>
    <t xml:space="preserve">                                   (подпись)                        (расшифровка подписи)</t>
  </si>
  <si>
    <t>Питание учащихся</t>
  </si>
  <si>
    <t>Закупка энергетических ресурсов (электроснабжение, газоснабжение, теплоснабжение)</t>
  </si>
  <si>
    <t>Расходы на строительство</t>
  </si>
  <si>
    <t>228, 310</t>
  </si>
  <si>
    <t>капитальные ремонты</t>
  </si>
  <si>
    <t xml:space="preserve">по состоянию на </t>
  </si>
  <si>
    <t>Дератизация</t>
  </si>
  <si>
    <t>Ремонт бытовой техники</t>
  </si>
  <si>
    <t>Спецодежда</t>
  </si>
  <si>
    <t>Спортивное оборудование</t>
  </si>
  <si>
    <t>25</t>
  </si>
  <si>
    <t xml:space="preserve">    Информация к Плану финансово-хозяйственной деятельности на 2025 год</t>
  </si>
  <si>
    <t>Школьный автобус</t>
  </si>
  <si>
    <t>Паспорт отходов</t>
  </si>
  <si>
    <t>Обучение охрана труда</t>
  </si>
  <si>
    <t>СБИС</t>
  </si>
  <si>
    <t>Програмное обеспечение</t>
  </si>
  <si>
    <t>Лагерь</t>
  </si>
  <si>
    <t>Капитальный ремонт</t>
  </si>
  <si>
    <t>,</t>
  </si>
  <si>
    <t>26</t>
  </si>
  <si>
    <t xml:space="preserve">    Информация к Плану финансово-хозяйственной деятельности на 2026 год</t>
  </si>
  <si>
    <t>Дезинфецирующие средства и посуда для лагеря</t>
  </si>
  <si>
    <t xml:space="preserve">Сумма </t>
  </si>
  <si>
    <t>Страховка транспортного средства</t>
  </si>
  <si>
    <t>Орган, осуществляющий функции и полномочия учредителя:                               ├─────────┤</t>
  </si>
  <si>
    <t>Управление образования Администрации Мичуринского МО по Сводному реестру │         │</t>
  </si>
  <si>
    <t>Учреждение МБОУ Заворонежская СОШ        глава по БК │  714    │</t>
  </si>
  <si>
    <t>Единица измерения: руб.                     по Сводному реестру │ 683LЭ976│</t>
  </si>
  <si>
    <t xml:space="preserve">                                                            ИНН │ 6807003650│</t>
  </si>
  <si>
    <t xml:space="preserve">                                                            КПП │680701001│</t>
  </si>
  <si>
    <t>Прочие расходы за счет внебюджетных средств</t>
  </si>
  <si>
    <t xml:space="preserve">                                       "09" января 2025 г.</t>
  </si>
  <si>
    <t xml:space="preserve">                               финансово-хозяйственной деятельности на 2025 год</t>
  </si>
  <si>
    <t xml:space="preserve">                               (на 2025 год и плановый период 2026 и 2027 годов)</t>
  </si>
  <si>
    <t xml:space="preserve">                 "09" января 2025 г.                ├─────────┤</t>
  </si>
  <si>
    <t>на 2025 г. текущий финансовый год</t>
  </si>
  <si>
    <t>на 2026 г. первый год планового периода</t>
  </si>
  <si>
    <t>на 2027 г. второй год планового периода</t>
  </si>
  <si>
    <t>27</t>
  </si>
  <si>
    <t xml:space="preserve">09 января 2025 года </t>
  </si>
  <si>
    <t xml:space="preserve">    Информация к Плану финансово-хозяйственной деятельности на 2027 год</t>
  </si>
  <si>
    <t xml:space="preserve">                  по состоянию на  "09" января 2025 г.</t>
  </si>
  <si>
    <t xml:space="preserve">Заправка и ремонт оргтехники </t>
  </si>
  <si>
    <t>ТО пожарной сигнализации</t>
  </si>
  <si>
    <t xml:space="preserve">ТО газопровода </t>
  </si>
  <si>
    <t>Поверка газоанализаторов</t>
  </si>
  <si>
    <t>Вентиляционно-дымовые каналы</t>
  </si>
  <si>
    <t>ТО ТС</t>
  </si>
  <si>
    <t>ТО узла тепловой энергии</t>
  </si>
  <si>
    <t xml:space="preserve">Снятие показаний теплового счетчика </t>
  </si>
  <si>
    <t xml:space="preserve">Контрактный управляющий </t>
  </si>
  <si>
    <t>Учебники</t>
  </si>
  <si>
    <t xml:space="preserve">Противопожарная безопасность </t>
  </si>
  <si>
    <t>АПС</t>
  </si>
  <si>
    <t>Приобретение флагов</t>
  </si>
  <si>
    <t xml:space="preserve">Обеспечение питанием учащихся </t>
  </si>
  <si>
    <t xml:space="preserve">Поверка приборов учета </t>
  </si>
  <si>
    <t>Установка и ремонт видеонаблюдения</t>
  </si>
  <si>
    <t>714.0605.0130186060.612..</t>
  </si>
  <si>
    <t>714.0605.0810186620.611..</t>
  </si>
  <si>
    <t>714.0605.0820386685.611..</t>
  </si>
  <si>
    <t>714.0702.0120185270.611..</t>
  </si>
  <si>
    <t>714.0702.0120186020.611..</t>
  </si>
  <si>
    <t>714.0702.0120186020.612..</t>
  </si>
  <si>
    <t>714.0702.0120186028.612..</t>
  </si>
  <si>
    <t>714.0702.0120186029.612..</t>
  </si>
  <si>
    <t>714.0702.0120186030.612..</t>
  </si>
  <si>
    <t>714.0702.0120186031.611..</t>
  </si>
  <si>
    <t>714.0702.0120186041.612..</t>
  </si>
  <si>
    <t>714.0702.01201L3040.612..</t>
  </si>
  <si>
    <t>714.0702.01201N6300.611..</t>
  </si>
  <si>
    <t>714.0702.01201N6780.611..</t>
  </si>
  <si>
    <t>714.0702.01201N6780.612..</t>
  </si>
  <si>
    <t>714.0702.01201S0190.611..</t>
  </si>
  <si>
    <t>714.0702.012EВ51790.612..</t>
  </si>
  <si>
    <t>714.0702.0130186062.612..</t>
  </si>
  <si>
    <t>714.0702.0130186063.611..</t>
  </si>
  <si>
    <t>714.0702.0130286070.612..</t>
  </si>
  <si>
    <t>714.0702.0130286071.612..</t>
  </si>
  <si>
    <t>714.0702.0130386075.611..</t>
  </si>
  <si>
    <t>714.0702.0500386585.612..</t>
  </si>
  <si>
    <t>714.0702.1200286756.612..</t>
  </si>
  <si>
    <t>714.0702.2000186911.612..</t>
  </si>
  <si>
    <t>714.0702.2000186919.611..</t>
  </si>
  <si>
    <t>714.0702.2200186961.612..</t>
  </si>
  <si>
    <t>714.0709.02003S8180.611..</t>
  </si>
  <si>
    <t>714.1003.01304N3660.612..</t>
  </si>
  <si>
    <t>714.1003.02002N3170.611..</t>
  </si>
</sst>
</file>

<file path=xl/styles.xml><?xml version="1.0" encoding="utf-8"?>
<styleSheet xmlns="http://schemas.openxmlformats.org/spreadsheetml/2006/main">
  <numFmts count="4">
    <numFmt numFmtId="164" formatCode="#,##0.00_р_."/>
    <numFmt numFmtId="165" formatCode="#,##0.00\ _₽"/>
    <numFmt numFmtId="166" formatCode="0.0"/>
    <numFmt numFmtId="167" formatCode="0.000"/>
  </numFmts>
  <fonts count="31">
    <font>
      <sz val="11"/>
      <color theme="1"/>
      <name val="Calibri"/>
      <family val="2"/>
      <charset val="204"/>
      <scheme val="minor"/>
    </font>
    <font>
      <sz val="10"/>
      <color theme="1"/>
      <name val="Courier New"/>
      <family val="3"/>
      <charset val="204"/>
    </font>
    <font>
      <u/>
      <sz val="11"/>
      <color theme="10"/>
      <name val="Calibri"/>
      <family val="2"/>
      <charset val="204"/>
    </font>
    <font>
      <sz val="10"/>
      <color theme="1"/>
      <name val="Calibri"/>
      <family val="2"/>
      <charset val="204"/>
      <scheme val="minor"/>
    </font>
    <font>
      <u/>
      <sz val="10"/>
      <color theme="10"/>
      <name val="Calibri"/>
      <family val="2"/>
      <charset val="204"/>
    </font>
    <font>
      <sz val="11"/>
      <color theme="1"/>
      <name val="Times New Roman"/>
      <family val="1"/>
      <charset val="204"/>
    </font>
    <font>
      <sz val="10"/>
      <color theme="1"/>
      <name val="Times New Roman"/>
      <family val="1"/>
      <charset val="204"/>
    </font>
    <font>
      <sz val="10"/>
      <name val="Times New Roman"/>
      <family val="1"/>
      <charset val="204"/>
    </font>
    <font>
      <u/>
      <sz val="10"/>
      <name val="Times New Roman"/>
      <family val="1"/>
      <charset val="204"/>
    </font>
    <font>
      <b/>
      <sz val="10"/>
      <color theme="1"/>
      <name val="Times New Roman"/>
      <family val="1"/>
      <charset val="204"/>
    </font>
    <font>
      <sz val="8"/>
      <name val="Arial"/>
      <family val="2"/>
    </font>
    <font>
      <sz val="8"/>
      <name val="Arial"/>
      <family val="2"/>
      <charset val="204"/>
    </font>
    <font>
      <sz val="10"/>
      <color rgb="FF000000"/>
      <name val="Times New Roman"/>
      <family val="1"/>
      <charset val="204"/>
    </font>
    <font>
      <vertAlign val="superscript"/>
      <sz val="10"/>
      <color theme="1"/>
      <name val="Times New Roman"/>
      <family val="1"/>
      <charset val="204"/>
    </font>
    <font>
      <b/>
      <sz val="11"/>
      <color theme="1"/>
      <name val="Calibri"/>
      <family val="2"/>
      <charset val="204"/>
      <scheme val="minor"/>
    </font>
    <font>
      <b/>
      <sz val="8"/>
      <name val="Times New Roman"/>
      <family val="1"/>
      <charset val="204"/>
    </font>
    <font>
      <b/>
      <vertAlign val="superscript"/>
      <sz val="8"/>
      <name val="Times New Roman"/>
      <family val="1"/>
      <charset val="204"/>
    </font>
    <font>
      <sz val="8"/>
      <name val="Times New Roman"/>
      <family val="1"/>
      <charset val="204"/>
    </font>
    <font>
      <sz val="7"/>
      <name val="Times New Roman"/>
      <family val="1"/>
      <charset val="204"/>
    </font>
    <font>
      <vertAlign val="superscript"/>
      <sz val="8"/>
      <name val="Times New Roman"/>
      <family val="1"/>
      <charset val="204"/>
    </font>
    <font>
      <sz val="9"/>
      <color rgb="FF000000"/>
      <name val="Times New Roman"/>
      <family val="1"/>
      <charset val="204"/>
    </font>
    <font>
      <b/>
      <i/>
      <sz val="9"/>
      <color rgb="FFFF0000"/>
      <name val="Times New Roman"/>
      <family val="1"/>
      <charset val="204"/>
    </font>
    <font>
      <b/>
      <sz val="9"/>
      <name val="Times New Roman"/>
      <family val="1"/>
      <charset val="204"/>
    </font>
    <font>
      <sz val="9"/>
      <name val="Times New Roman"/>
      <family val="1"/>
      <charset val="204"/>
    </font>
    <font>
      <sz val="8"/>
      <color rgb="FF000000"/>
      <name val="Times New Roman"/>
      <family val="1"/>
      <charset val="204"/>
    </font>
    <font>
      <b/>
      <i/>
      <sz val="8"/>
      <color rgb="FFFF0000"/>
      <name val="Times New Roman"/>
      <family val="1"/>
      <charset val="204"/>
    </font>
    <font>
      <sz val="6"/>
      <name val="Times New Roman"/>
      <family val="1"/>
      <charset val="204"/>
    </font>
    <font>
      <sz val="7"/>
      <color indexed="9"/>
      <name val="Times New Roman"/>
      <family val="1"/>
      <charset val="204"/>
    </font>
    <font>
      <vertAlign val="superscript"/>
      <sz val="7"/>
      <name val="Times New Roman"/>
      <family val="1"/>
      <charset val="204"/>
    </font>
    <font>
      <b/>
      <sz val="10"/>
      <color rgb="FF000000"/>
      <name val="Arial"/>
      <family val="2"/>
      <charset val="204"/>
    </font>
    <font>
      <sz val="10"/>
      <color rgb="FF000000"/>
      <name val="Arial Cy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5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top style="medium">
        <color indexed="64"/>
      </top>
      <bottom/>
      <diagonal/>
    </border>
    <border>
      <left style="medium">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style="medium">
        <color rgb="FF000000"/>
      </bottom>
      <diagonal/>
    </border>
  </borders>
  <cellStyleXfs count="5">
    <xf numFmtId="0" fontId="0" fillId="0" borderId="0"/>
    <xf numFmtId="0" fontId="2" fillId="0" borderId="0" applyNumberFormat="0" applyFill="0" applyBorder="0" applyAlignment="0" applyProtection="0">
      <alignment vertical="top"/>
      <protection locked="0"/>
    </xf>
    <xf numFmtId="0" fontId="10" fillId="0" borderId="0"/>
    <xf numFmtId="49" fontId="30" fillId="0" borderId="45">
      <alignment horizontal="center" vertical="top" shrinkToFit="1"/>
    </xf>
    <xf numFmtId="4" fontId="30" fillId="0" borderId="45">
      <alignment horizontal="right" vertical="top" shrinkToFit="1"/>
    </xf>
  </cellStyleXfs>
  <cellXfs count="407">
    <xf numFmtId="0" fontId="0" fillId="0" borderId="0" xfId="0"/>
    <xf numFmtId="0" fontId="3" fillId="0" borderId="4" xfId="0" applyFont="1" applyBorder="1" applyAlignment="1">
      <alignment horizontal="center" vertical="top" wrapText="1"/>
    </xf>
    <xf numFmtId="0" fontId="3" fillId="0" borderId="2" xfId="0" applyFont="1" applyBorder="1" applyAlignment="1">
      <alignment horizontal="center" vertical="top" wrapText="1"/>
    </xf>
    <xf numFmtId="0" fontId="4" fillId="0" borderId="2" xfId="1" applyFont="1" applyBorder="1" applyAlignment="1" applyProtection="1">
      <alignment vertical="top" wrapText="1"/>
    </xf>
    <xf numFmtId="0" fontId="3" fillId="0" borderId="4" xfId="0" applyFont="1" applyBorder="1" applyAlignment="1">
      <alignment vertical="top" wrapText="1"/>
    </xf>
    <xf numFmtId="0" fontId="3" fillId="0" borderId="2" xfId="0" applyFont="1" applyBorder="1" applyAlignment="1">
      <alignment vertical="top" wrapText="1"/>
    </xf>
    <xf numFmtId="0" fontId="7" fillId="0" borderId="4" xfId="0" applyFont="1" applyBorder="1" applyAlignment="1">
      <alignment horizontal="center" vertical="top" wrapText="1"/>
    </xf>
    <xf numFmtId="0" fontId="6" fillId="0" borderId="2" xfId="0" applyFont="1" applyBorder="1" applyAlignment="1">
      <alignment horizontal="center" vertical="top" wrapText="1"/>
    </xf>
    <xf numFmtId="0" fontId="6" fillId="0" borderId="4" xfId="0" applyFont="1" applyBorder="1" applyAlignment="1">
      <alignment horizontal="center" vertical="top" wrapText="1"/>
    </xf>
    <xf numFmtId="0" fontId="6" fillId="0" borderId="4" xfId="0" applyFont="1" applyFill="1" applyBorder="1" applyAlignment="1">
      <alignment horizontal="center" vertical="top" wrapText="1"/>
    </xf>
    <xf numFmtId="0" fontId="6" fillId="0" borderId="2" xfId="0" applyFont="1" applyBorder="1" applyAlignment="1">
      <alignment vertical="top" wrapText="1"/>
    </xf>
    <xf numFmtId="2" fontId="6" fillId="0" borderId="4" xfId="0" applyNumberFormat="1" applyFont="1" applyBorder="1" applyAlignment="1">
      <alignment horizontal="center" vertical="top" wrapText="1"/>
    </xf>
    <xf numFmtId="2" fontId="6" fillId="0" borderId="4" xfId="0" applyNumberFormat="1" applyFont="1" applyFill="1" applyBorder="1" applyAlignment="1">
      <alignment horizontal="center" vertical="top" wrapText="1"/>
    </xf>
    <xf numFmtId="0" fontId="6" fillId="0" borderId="0" xfId="0" applyFont="1"/>
    <xf numFmtId="0" fontId="3" fillId="0" borderId="0" xfId="0" applyFont="1"/>
    <xf numFmtId="2" fontId="3" fillId="0" borderId="4" xfId="0" applyNumberFormat="1" applyFont="1" applyBorder="1" applyAlignment="1">
      <alignment horizontal="center" vertical="top" wrapText="1"/>
    </xf>
    <xf numFmtId="0" fontId="3" fillId="0" borderId="0" xfId="0" applyFont="1" applyAlignment="1">
      <alignment horizontal="justify"/>
    </xf>
    <xf numFmtId="0" fontId="0" fillId="0" borderId="0" xfId="0"/>
    <xf numFmtId="0" fontId="6" fillId="0" borderId="0" xfId="0" applyFont="1" applyAlignment="1">
      <alignment horizontal="justify"/>
    </xf>
    <xf numFmtId="0" fontId="5" fillId="0" borderId="0" xfId="0" applyFont="1" applyAlignment="1">
      <alignment horizontal="center"/>
    </xf>
    <xf numFmtId="2" fontId="0" fillId="0" borderId="0" xfId="0" applyNumberFormat="1"/>
    <xf numFmtId="0" fontId="6" fillId="0" borderId="8" xfId="0" applyFont="1" applyBorder="1" applyAlignment="1">
      <alignment horizontal="center" vertical="top" wrapText="1"/>
    </xf>
    <xf numFmtId="0" fontId="6" fillId="0" borderId="4" xfId="0" applyFont="1" applyBorder="1" applyAlignment="1">
      <alignment vertical="top"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0" fillId="2" borderId="0" xfId="0" applyFill="1"/>
    <xf numFmtId="0" fontId="5" fillId="2" borderId="0" xfId="0" applyFont="1" applyFill="1" applyAlignment="1">
      <alignment horizontal="center"/>
    </xf>
    <xf numFmtId="0" fontId="7" fillId="2" borderId="4"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2" borderId="2" xfId="0" applyFont="1" applyFill="1" applyBorder="1" applyAlignment="1">
      <alignment vertical="top" wrapText="1"/>
    </xf>
    <xf numFmtId="2" fontId="6" fillId="2" borderId="4" xfId="0" applyNumberFormat="1" applyFont="1" applyFill="1" applyBorder="1" applyAlignment="1">
      <alignment horizontal="center" vertical="top" wrapText="1"/>
    </xf>
    <xf numFmtId="0" fontId="6" fillId="2" borderId="0" xfId="0" applyFont="1" applyFill="1" applyAlignment="1">
      <alignment horizontal="justify"/>
    </xf>
    <xf numFmtId="0" fontId="6" fillId="2" borderId="0" xfId="0" applyFont="1" applyFill="1"/>
    <xf numFmtId="0" fontId="3" fillId="2" borderId="0" xfId="0" applyFont="1" applyFill="1" applyAlignment="1">
      <alignment horizontal="justify"/>
    </xf>
    <xf numFmtId="0" fontId="3" fillId="2" borderId="0" xfId="0" applyFont="1" applyFill="1"/>
    <xf numFmtId="2" fontId="0" fillId="2" borderId="0" xfId="0" applyNumberFormat="1" applyFill="1"/>
    <xf numFmtId="164" fontId="6" fillId="2" borderId="4" xfId="0" applyNumberFormat="1" applyFont="1" applyFill="1" applyBorder="1" applyAlignment="1">
      <alignment horizontal="center" vertical="top" wrapText="1"/>
    </xf>
    <xf numFmtId="0" fontId="9" fillId="2" borderId="2" xfId="0" applyFont="1" applyFill="1" applyBorder="1" applyAlignment="1">
      <alignment vertical="top" wrapText="1"/>
    </xf>
    <xf numFmtId="0" fontId="9" fillId="2" borderId="4" xfId="0" applyFont="1" applyFill="1" applyBorder="1" applyAlignment="1">
      <alignment horizontal="center" vertical="top" wrapText="1"/>
    </xf>
    <xf numFmtId="164" fontId="9" fillId="2" borderId="4" xfId="0" applyNumberFormat="1" applyFont="1" applyFill="1" applyBorder="1" applyAlignment="1">
      <alignment horizontal="center" vertical="top" wrapText="1"/>
    </xf>
    <xf numFmtId="2" fontId="9" fillId="2" borderId="4" xfId="0" applyNumberFormat="1" applyFont="1" applyFill="1" applyBorder="1" applyAlignment="1">
      <alignment horizontal="center" vertical="top" wrapText="1"/>
    </xf>
    <xf numFmtId="164" fontId="3" fillId="0" borderId="4" xfId="0" applyNumberFormat="1" applyFont="1" applyBorder="1" applyAlignment="1">
      <alignment horizontal="center" vertical="top" wrapText="1"/>
    </xf>
    <xf numFmtId="164" fontId="6" fillId="0" borderId="4" xfId="0" applyNumberFormat="1" applyFont="1" applyBorder="1" applyAlignment="1">
      <alignment horizontal="center" vertical="top" wrapText="1"/>
    </xf>
    <xf numFmtId="164" fontId="6" fillId="0" borderId="4" xfId="0" applyNumberFormat="1" applyFont="1" applyBorder="1" applyAlignment="1">
      <alignment horizontal="center" vertical="center" wrapText="1"/>
    </xf>
    <xf numFmtId="0" fontId="6" fillId="0" borderId="0" xfId="0" applyFont="1" applyBorder="1" applyAlignment="1">
      <alignment vertical="top" wrapText="1"/>
    </xf>
    <xf numFmtId="2" fontId="6" fillId="0" borderId="0" xfId="0" applyNumberFormat="1" applyFont="1" applyBorder="1" applyAlignment="1">
      <alignment vertical="top" wrapText="1"/>
    </xf>
    <xf numFmtId="0" fontId="6" fillId="0" borderId="4" xfId="0" applyFont="1" applyBorder="1" applyAlignment="1">
      <alignment vertical="center" wrapText="1"/>
    </xf>
    <xf numFmtId="0" fontId="6" fillId="0" borderId="4" xfId="0" applyFont="1" applyBorder="1" applyAlignment="1">
      <alignment horizontal="left" vertical="top" wrapText="1"/>
    </xf>
    <xf numFmtId="0" fontId="6" fillId="0" borderId="4" xfId="0" applyFont="1" applyFill="1" applyBorder="1" applyAlignment="1">
      <alignment horizontal="left" vertical="top" wrapText="1"/>
    </xf>
    <xf numFmtId="0" fontId="6" fillId="0" borderId="0" xfId="0" applyFont="1" applyAlignment="1">
      <alignment horizontal="justify"/>
    </xf>
    <xf numFmtId="0" fontId="6" fillId="0" borderId="0" xfId="0" applyFont="1" applyAlignment="1"/>
    <xf numFmtId="0" fontId="6" fillId="0" borderId="0" xfId="0" applyFont="1"/>
    <xf numFmtId="0" fontId="6" fillId="0" borderId="2" xfId="0" applyFont="1" applyBorder="1" applyAlignment="1">
      <alignment horizontal="center" vertical="top" wrapText="1"/>
    </xf>
    <xf numFmtId="0" fontId="6" fillId="0" borderId="3" xfId="0" applyFont="1" applyBorder="1" applyAlignment="1">
      <alignment horizontal="center" vertical="top" wrapText="1"/>
    </xf>
    <xf numFmtId="0" fontId="6" fillId="0" borderId="2" xfId="0" applyFont="1" applyBorder="1" applyAlignment="1">
      <alignment vertical="top" wrapText="1"/>
    </xf>
    <xf numFmtId="0" fontId="6" fillId="0" borderId="0" xfId="0" applyFont="1" applyFill="1"/>
    <xf numFmtId="4" fontId="6" fillId="0" borderId="0" xfId="0" applyNumberFormat="1" applyFont="1"/>
    <xf numFmtId="164" fontId="6" fillId="0" borderId="0" xfId="0" applyNumberFormat="1" applyFont="1" applyAlignment="1">
      <alignment horizontal="center"/>
    </xf>
    <xf numFmtId="0" fontId="6" fillId="0" borderId="8"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6" fillId="0" borderId="4" xfId="0" applyFont="1" applyFill="1" applyBorder="1" applyAlignment="1">
      <alignment horizontal="center" vertical="center" wrapText="1"/>
    </xf>
    <xf numFmtId="164" fontId="6" fillId="0" borderId="4" xfId="0" applyNumberFormat="1" applyFont="1" applyFill="1" applyBorder="1" applyAlignment="1">
      <alignment horizontal="center" vertical="center" wrapText="1"/>
    </xf>
    <xf numFmtId="164" fontId="6" fillId="0" borderId="4" xfId="0" applyNumberFormat="1" applyFont="1" applyFill="1" applyBorder="1" applyAlignment="1">
      <alignment horizontal="center" vertical="top" wrapText="1"/>
    </xf>
    <xf numFmtId="0" fontId="6" fillId="0" borderId="0" xfId="0" applyFont="1"/>
    <xf numFmtId="0" fontId="6" fillId="0" borderId="2" xfId="0" applyFont="1" applyBorder="1" applyAlignment="1">
      <alignment horizontal="center" vertical="top" wrapText="1"/>
    </xf>
    <xf numFmtId="0" fontId="6" fillId="0" borderId="3" xfId="0" applyFont="1" applyBorder="1" applyAlignment="1">
      <alignment horizontal="center" vertical="top" wrapText="1"/>
    </xf>
    <xf numFmtId="0" fontId="6" fillId="0" borderId="2" xfId="0" applyFont="1" applyBorder="1" applyAlignment="1">
      <alignment vertical="top" wrapText="1"/>
    </xf>
    <xf numFmtId="0" fontId="6" fillId="0" borderId="2" xfId="0" applyFont="1" applyBorder="1" applyAlignment="1">
      <alignment horizontal="center" vertical="top" wrapText="1"/>
    </xf>
    <xf numFmtId="0" fontId="6" fillId="0" borderId="3" xfId="0" applyFont="1" applyBorder="1" applyAlignment="1">
      <alignment horizontal="left" vertical="top" wrapText="1"/>
    </xf>
    <xf numFmtId="164" fontId="6" fillId="0" borderId="3" xfId="0" applyNumberFormat="1" applyFont="1" applyBorder="1" applyAlignment="1">
      <alignment horizontal="right" vertical="top" wrapText="1"/>
    </xf>
    <xf numFmtId="0" fontId="6" fillId="0" borderId="2" xfId="0" applyFont="1" applyFill="1" applyBorder="1" applyAlignment="1">
      <alignment vertical="top" wrapText="1"/>
    </xf>
    <xf numFmtId="0" fontId="6" fillId="0" borderId="4" xfId="0" applyFont="1" applyFill="1" applyBorder="1" applyAlignment="1">
      <alignment vertical="top" wrapText="1"/>
    </xf>
    <xf numFmtId="0" fontId="6" fillId="0" borderId="4" xfId="0" applyFont="1" applyFill="1" applyBorder="1" applyAlignment="1">
      <alignment vertical="center" wrapText="1"/>
    </xf>
    <xf numFmtId="4" fontId="6" fillId="0" borderId="4" xfId="0" applyNumberFormat="1" applyFont="1" applyBorder="1" applyAlignment="1">
      <alignment horizontal="center" vertical="top" wrapText="1"/>
    </xf>
    <xf numFmtId="0" fontId="6" fillId="0" borderId="2" xfId="0" applyNumberFormat="1" applyFont="1" applyFill="1" applyBorder="1" applyAlignment="1">
      <alignment horizontal="center" vertical="top" wrapText="1"/>
    </xf>
    <xf numFmtId="0" fontId="6" fillId="0" borderId="4" xfId="0" applyNumberFormat="1" applyFont="1" applyFill="1" applyBorder="1" applyAlignment="1">
      <alignment horizontal="left" vertical="top" wrapText="1"/>
    </xf>
    <xf numFmtId="0" fontId="6" fillId="0" borderId="4" xfId="0" applyNumberFormat="1" applyFont="1" applyFill="1" applyBorder="1" applyAlignment="1">
      <alignment vertical="top" wrapText="1"/>
    </xf>
    <xf numFmtId="164" fontId="6" fillId="0" borderId="8" xfId="0" applyNumberFormat="1" applyFont="1" applyFill="1" applyBorder="1" applyAlignment="1">
      <alignment horizontal="center" vertical="top" wrapText="1"/>
    </xf>
    <xf numFmtId="164" fontId="6" fillId="0" borderId="2" xfId="0" applyNumberFormat="1" applyFont="1" applyFill="1" applyBorder="1" applyAlignment="1">
      <alignment horizontal="center" vertical="top" wrapText="1"/>
    </xf>
    <xf numFmtId="4" fontId="6" fillId="0" borderId="4" xfId="0" applyNumberFormat="1" applyFont="1" applyFill="1" applyBorder="1" applyAlignment="1">
      <alignment horizontal="center" vertical="top" wrapText="1"/>
    </xf>
    <xf numFmtId="0" fontId="6" fillId="0" borderId="0" xfId="0" applyFont="1"/>
    <xf numFmtId="0" fontId="6" fillId="0" borderId="11" xfId="0" applyFont="1" applyBorder="1"/>
    <xf numFmtId="0" fontId="11" fillId="0" borderId="11" xfId="2" applyNumberFormat="1" applyFont="1" applyFill="1" applyBorder="1" applyAlignment="1">
      <alignment vertical="top" wrapText="1" indent="2"/>
    </xf>
    <xf numFmtId="0" fontId="6" fillId="0" borderId="0" xfId="0" applyFont="1" applyBorder="1"/>
    <xf numFmtId="0" fontId="6" fillId="0" borderId="11" xfId="0" applyFont="1" applyFill="1" applyBorder="1"/>
    <xf numFmtId="165" fontId="6" fillId="0" borderId="0" xfId="0" applyNumberFormat="1" applyFont="1" applyBorder="1" applyAlignment="1">
      <alignment horizontal="center" vertical="top" wrapText="1"/>
    </xf>
    <xf numFmtId="0" fontId="15" fillId="0" borderId="0" xfId="0" applyNumberFormat="1" applyFont="1" applyBorder="1" applyAlignment="1">
      <alignment horizontal="left"/>
    </xf>
    <xf numFmtId="0" fontId="17" fillId="0" borderId="0" xfId="0" applyNumberFormat="1" applyFont="1" applyBorder="1" applyAlignment="1">
      <alignment horizontal="left"/>
    </xf>
    <xf numFmtId="49" fontId="17" fillId="0" borderId="13" xfId="0" applyNumberFormat="1" applyFont="1" applyFill="1" applyBorder="1" applyAlignment="1">
      <alignment horizontal="center" vertical="top"/>
    </xf>
    <xf numFmtId="49" fontId="17" fillId="0" borderId="30" xfId="0" applyNumberFormat="1" applyFont="1" applyFill="1" applyBorder="1" applyAlignment="1">
      <alignment horizontal="center"/>
    </xf>
    <xf numFmtId="49" fontId="17" fillId="0" borderId="17" xfId="0" applyNumberFormat="1" applyFont="1" applyFill="1" applyBorder="1" applyAlignment="1">
      <alignment horizontal="center"/>
    </xf>
    <xf numFmtId="0" fontId="17" fillId="0" borderId="17" xfId="0" applyNumberFormat="1" applyFont="1" applyFill="1" applyBorder="1" applyAlignment="1">
      <alignment horizontal="left" indent="1"/>
    </xf>
    <xf numFmtId="49" fontId="17" fillId="0" borderId="27" xfId="0" applyNumberFormat="1" applyFont="1" applyFill="1" applyBorder="1" applyAlignment="1">
      <alignment horizontal="center"/>
    </xf>
    <xf numFmtId="49" fontId="17" fillId="0" borderId="13" xfId="0" applyNumberFormat="1" applyFont="1" applyFill="1" applyBorder="1" applyAlignment="1">
      <alignment horizontal="center"/>
    </xf>
    <xf numFmtId="49" fontId="17" fillId="0" borderId="7" xfId="0" applyNumberFormat="1" applyFont="1" applyFill="1" applyBorder="1" applyAlignment="1">
      <alignment horizontal="center"/>
    </xf>
    <xf numFmtId="0" fontId="17" fillId="0" borderId="0" xfId="0" applyNumberFormat="1" applyFont="1" applyFill="1" applyBorder="1" applyAlignment="1">
      <alignment horizontal="left"/>
    </xf>
    <xf numFmtId="0" fontId="24" fillId="0" borderId="0" xfId="0" applyNumberFormat="1" applyFont="1" applyBorder="1" applyAlignment="1">
      <alignment horizontal="left"/>
    </xf>
    <xf numFmtId="0" fontId="26" fillId="0" borderId="0" xfId="0" applyNumberFormat="1" applyFont="1" applyBorder="1" applyAlignment="1">
      <alignment horizontal="left"/>
    </xf>
    <xf numFmtId="0" fontId="26" fillId="0" borderId="0" xfId="0" applyNumberFormat="1" applyFont="1" applyBorder="1" applyAlignment="1">
      <alignment horizontal="center" vertical="top"/>
    </xf>
    <xf numFmtId="0" fontId="18" fillId="0" borderId="0" xfId="0" applyNumberFormat="1" applyFont="1" applyBorder="1" applyAlignment="1">
      <alignment horizontal="left"/>
    </xf>
    <xf numFmtId="0" fontId="27" fillId="0" borderId="0" xfId="0" applyNumberFormat="1" applyFont="1" applyBorder="1" applyAlignment="1">
      <alignment horizontal="left"/>
    </xf>
    <xf numFmtId="0" fontId="9" fillId="0" borderId="2" xfId="0" applyFont="1" applyBorder="1" applyAlignment="1">
      <alignment vertical="top" wrapText="1"/>
    </xf>
    <xf numFmtId="0" fontId="9" fillId="0" borderId="4" xfId="0" applyFont="1" applyBorder="1" applyAlignment="1">
      <alignment horizontal="center" vertical="top" wrapText="1"/>
    </xf>
    <xf numFmtId="2" fontId="9" fillId="0" borderId="4" xfId="0" applyNumberFormat="1" applyFont="1" applyBorder="1" applyAlignment="1">
      <alignment horizontal="center" vertical="top" wrapText="1"/>
    </xf>
    <xf numFmtId="2" fontId="9" fillId="0" borderId="4" xfId="0" applyNumberFormat="1" applyFont="1" applyFill="1" applyBorder="1" applyAlignment="1">
      <alignment horizontal="center" vertical="top" wrapText="1"/>
    </xf>
    <xf numFmtId="0" fontId="14" fillId="0" borderId="0" xfId="0" applyFont="1"/>
    <xf numFmtId="2" fontId="14" fillId="0" borderId="0" xfId="0" applyNumberFormat="1" applyFont="1"/>
    <xf numFmtId="0" fontId="6" fillId="0" borderId="0" xfId="0" applyFont="1"/>
    <xf numFmtId="0" fontId="6" fillId="0" borderId="2" xfId="0" applyFont="1" applyBorder="1" applyAlignment="1">
      <alignment horizontal="center" vertical="top" wrapText="1"/>
    </xf>
    <xf numFmtId="164" fontId="6" fillId="0" borderId="0" xfId="0" applyNumberFormat="1" applyFont="1"/>
    <xf numFmtId="164" fontId="6" fillId="2" borderId="7" xfId="0" applyNumberFormat="1" applyFont="1" applyFill="1" applyBorder="1" applyAlignment="1">
      <alignment horizontal="center" vertical="top" wrapText="1"/>
    </xf>
    <xf numFmtId="165" fontId="6" fillId="2" borderId="2" xfId="0" applyNumberFormat="1" applyFont="1" applyFill="1" applyBorder="1" applyAlignment="1">
      <alignment horizontal="center" vertical="top" wrapText="1"/>
    </xf>
    <xf numFmtId="165" fontId="6" fillId="2" borderId="8" xfId="0" applyNumberFormat="1" applyFont="1" applyFill="1" applyBorder="1" applyAlignment="1">
      <alignment horizontal="center" vertical="top" wrapText="1"/>
    </xf>
    <xf numFmtId="0" fontId="0" fillId="0" borderId="0" xfId="0"/>
    <xf numFmtId="0" fontId="9" fillId="0" borderId="2" xfId="0" applyFont="1" applyFill="1" applyBorder="1" applyAlignment="1">
      <alignment vertical="top" wrapText="1"/>
    </xf>
    <xf numFmtId="0" fontId="9" fillId="0" borderId="4" xfId="0" applyFont="1" applyFill="1" applyBorder="1" applyAlignment="1">
      <alignment horizontal="center" vertical="top" wrapText="1"/>
    </xf>
    <xf numFmtId="0" fontId="3" fillId="0" borderId="2" xfId="0" applyFont="1" applyFill="1" applyBorder="1" applyAlignment="1">
      <alignment vertical="top" wrapText="1"/>
    </xf>
    <xf numFmtId="0" fontId="3" fillId="0" borderId="4" xfId="0" applyFont="1" applyFill="1" applyBorder="1" applyAlignment="1">
      <alignment horizontal="center" vertical="top" wrapText="1"/>
    </xf>
    <xf numFmtId="0" fontId="5" fillId="0" borderId="0" xfId="0" applyFont="1" applyAlignment="1">
      <alignment horizontal="justify"/>
    </xf>
    <xf numFmtId="0" fontId="5" fillId="0" borderId="0" xfId="0" applyFont="1" applyAlignment="1"/>
    <xf numFmtId="0" fontId="5" fillId="0" borderId="0" xfId="0" applyFont="1" applyAlignment="1">
      <alignment horizontal="right"/>
    </xf>
    <xf numFmtId="0" fontId="6" fillId="0" borderId="0" xfId="0" applyFont="1"/>
    <xf numFmtId="0" fontId="6" fillId="0" borderId="0" xfId="0" applyFont="1" applyAlignment="1">
      <alignment horizontal="justify"/>
    </xf>
    <xf numFmtId="0" fontId="6" fillId="0" borderId="0" xfId="0" applyFont="1" applyFill="1" applyAlignment="1">
      <alignment horizontal="justify"/>
    </xf>
    <xf numFmtId="0" fontId="6" fillId="0" borderId="2" xfId="0" applyFont="1" applyBorder="1" applyAlignment="1">
      <alignment horizontal="center" vertical="top" wrapText="1"/>
    </xf>
    <xf numFmtId="0" fontId="5" fillId="0" borderId="0" xfId="0" applyFont="1"/>
    <xf numFmtId="0" fontId="5" fillId="0" borderId="0" xfId="0" applyFont="1" applyFill="1" applyAlignment="1">
      <alignment horizontal="justify"/>
    </xf>
    <xf numFmtId="0" fontId="5" fillId="0" borderId="0" xfId="0" applyFont="1" applyFill="1"/>
    <xf numFmtId="0" fontId="5" fillId="0" borderId="8" xfId="0" applyFont="1" applyFill="1" applyBorder="1" applyAlignment="1">
      <alignment horizontal="center" wrapText="1"/>
    </xf>
    <xf numFmtId="0" fontId="5" fillId="0" borderId="2" xfId="0" applyFont="1" applyFill="1" applyBorder="1" applyAlignment="1">
      <alignment horizontal="center" wrapText="1"/>
    </xf>
    <xf numFmtId="0" fontId="5" fillId="0" borderId="8" xfId="0" applyFont="1" applyFill="1" applyBorder="1" applyAlignment="1">
      <alignment horizontal="center" vertical="top" wrapText="1"/>
    </xf>
    <xf numFmtId="0" fontId="5" fillId="0" borderId="3" xfId="0" applyFont="1" applyFill="1" applyBorder="1" applyAlignment="1">
      <alignment horizontal="center" vertical="top" wrapText="1"/>
    </xf>
    <xf numFmtId="0" fontId="5" fillId="0" borderId="2" xfId="0" applyFont="1" applyFill="1" applyBorder="1" applyAlignment="1">
      <alignment horizontal="center" vertical="top" wrapText="1"/>
    </xf>
    <xf numFmtId="0" fontId="5" fillId="0" borderId="4" xfId="0"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0" xfId="0" applyFont="1" applyFill="1" applyBorder="1" applyAlignment="1">
      <alignment vertical="top" wrapText="1"/>
    </xf>
    <xf numFmtId="2" fontId="5" fillId="0" borderId="0" xfId="0" applyNumberFormat="1" applyFont="1" applyFill="1" applyBorder="1" applyAlignment="1">
      <alignment vertical="top" wrapText="1"/>
    </xf>
    <xf numFmtId="165" fontId="6" fillId="0" borderId="4" xfId="0" applyNumberFormat="1" applyFont="1" applyFill="1" applyBorder="1" applyAlignment="1">
      <alignment horizontal="center" vertical="top" wrapText="1"/>
    </xf>
    <xf numFmtId="0" fontId="5" fillId="0" borderId="0" xfId="0" applyFont="1" applyFill="1" applyAlignment="1">
      <alignment horizontal="center"/>
    </xf>
    <xf numFmtId="166" fontId="5" fillId="0" borderId="0" xfId="0" applyNumberFormat="1" applyFont="1" applyFill="1" applyAlignment="1">
      <alignment horizontal="center"/>
    </xf>
    <xf numFmtId="0" fontId="5" fillId="0" borderId="0" xfId="0" applyFont="1" applyFill="1" applyAlignment="1">
      <alignment horizontal="left"/>
    </xf>
    <xf numFmtId="0" fontId="5" fillId="0" borderId="2" xfId="0" applyFont="1" applyFill="1" applyBorder="1" applyAlignment="1">
      <alignment vertical="top" wrapText="1"/>
    </xf>
    <xf numFmtId="0" fontId="5" fillId="0" borderId="10" xfId="0" applyFont="1" applyFill="1" applyBorder="1" applyAlignment="1"/>
    <xf numFmtId="2" fontId="6" fillId="0" borderId="4" xfId="0" applyNumberFormat="1" applyFont="1" applyBorder="1" applyAlignment="1">
      <alignment horizontal="center" vertical="center" wrapText="1"/>
    </xf>
    <xf numFmtId="167" fontId="6" fillId="0" borderId="4" xfId="0" applyNumberFormat="1" applyFont="1" applyBorder="1" applyAlignment="1">
      <alignment horizontal="center" vertical="top" wrapText="1"/>
    </xf>
    <xf numFmtId="0" fontId="6" fillId="0" borderId="0" xfId="0" applyFont="1" applyFill="1" applyBorder="1" applyAlignment="1">
      <alignment vertical="top" wrapText="1"/>
    </xf>
    <xf numFmtId="0" fontId="6" fillId="0" borderId="0" xfId="0" applyFont="1" applyFill="1" applyBorder="1" applyAlignment="1">
      <alignment horizontal="center" vertical="top" wrapText="1"/>
    </xf>
    <xf numFmtId="164" fontId="6" fillId="0" borderId="0" xfId="0" applyNumberFormat="1" applyFont="1" applyFill="1" applyBorder="1" applyAlignment="1">
      <alignment horizontal="center" vertical="top" wrapText="1"/>
    </xf>
    <xf numFmtId="1" fontId="6" fillId="0" borderId="4" xfId="0" applyNumberFormat="1" applyFont="1" applyFill="1" applyBorder="1" applyAlignment="1">
      <alignment horizontal="center" vertical="center" wrapText="1"/>
    </xf>
    <xf numFmtId="0" fontId="6" fillId="0" borderId="0" xfId="0" applyFont="1"/>
    <xf numFmtId="0" fontId="29" fillId="0" borderId="0" xfId="0" applyFont="1" applyAlignment="1">
      <alignment horizontal="center" wrapText="1"/>
    </xf>
    <xf numFmtId="165" fontId="6" fillId="0" borderId="2" xfId="0" applyNumberFormat="1" applyFont="1" applyFill="1" applyBorder="1" applyAlignment="1">
      <alignment horizontal="center" vertical="top" wrapText="1"/>
    </xf>
    <xf numFmtId="165" fontId="6" fillId="0" borderId="0" xfId="0" applyNumberFormat="1" applyFont="1" applyFill="1" applyBorder="1" applyAlignment="1">
      <alignment horizontal="center" vertical="top" wrapText="1"/>
    </xf>
    <xf numFmtId="0" fontId="0" fillId="0" borderId="0" xfId="0"/>
    <xf numFmtId="0" fontId="6" fillId="0" borderId="0" xfId="0" applyFont="1"/>
    <xf numFmtId="0" fontId="6" fillId="0" borderId="0" xfId="0" applyFont="1"/>
    <xf numFmtId="0" fontId="6" fillId="0" borderId="0" xfId="0" applyFont="1"/>
    <xf numFmtId="4" fontId="5" fillId="0" borderId="0" xfId="0" applyNumberFormat="1" applyFont="1" applyFill="1" applyBorder="1" applyAlignment="1">
      <alignment horizontal="center"/>
    </xf>
    <xf numFmtId="0" fontId="6" fillId="0" borderId="0" xfId="0" applyFont="1"/>
    <xf numFmtId="0" fontId="6" fillId="0" borderId="0" xfId="0" applyFont="1"/>
    <xf numFmtId="164" fontId="5" fillId="0" borderId="0" xfId="0" applyNumberFormat="1" applyFont="1" applyFill="1" applyBorder="1" applyAlignment="1">
      <alignment vertical="center" wrapText="1"/>
    </xf>
    <xf numFmtId="0" fontId="5" fillId="0" borderId="46" xfId="0" applyFont="1" applyFill="1" applyBorder="1" applyAlignment="1">
      <alignment vertical="top" wrapText="1"/>
    </xf>
    <xf numFmtId="0" fontId="5" fillId="0" borderId="47" xfId="0" applyFont="1" applyFill="1" applyBorder="1" applyAlignment="1">
      <alignment vertical="top" wrapText="1"/>
    </xf>
    <xf numFmtId="0" fontId="5" fillId="0" borderId="48" xfId="0" applyFont="1" applyFill="1" applyBorder="1" applyAlignment="1">
      <alignment vertical="top" wrapText="1"/>
    </xf>
    <xf numFmtId="164" fontId="5" fillId="0" borderId="4" xfId="0" applyNumberFormat="1" applyFont="1" applyFill="1" applyBorder="1" applyAlignment="1">
      <alignment vertical="center" wrapText="1"/>
    </xf>
    <xf numFmtId="0" fontId="5" fillId="0" borderId="47" xfId="0" applyFont="1" applyFill="1" applyBorder="1" applyAlignment="1">
      <alignment horizontal="center" vertical="top" wrapText="1"/>
    </xf>
    <xf numFmtId="0" fontId="5" fillId="0" borderId="49" xfId="0" applyFont="1" applyFill="1" applyBorder="1" applyAlignment="1">
      <alignment horizontal="center" vertical="top" wrapText="1"/>
    </xf>
    <xf numFmtId="0" fontId="6" fillId="0" borderId="0" xfId="0" applyFont="1"/>
    <xf numFmtId="0" fontId="12" fillId="0" borderId="43" xfId="0" applyFont="1" applyFill="1" applyBorder="1" applyAlignment="1">
      <alignment vertical="top" wrapText="1"/>
    </xf>
    <xf numFmtId="0" fontId="12" fillId="0" borderId="44" xfId="0" applyFont="1" applyFill="1" applyBorder="1" applyAlignment="1">
      <alignment vertical="top" wrapText="1"/>
    </xf>
    <xf numFmtId="49" fontId="30" fillId="0" borderId="45" xfId="3" applyNumberFormat="1" applyProtection="1">
      <alignment horizontal="center" vertical="top" shrinkToFit="1"/>
    </xf>
    <xf numFmtId="4" fontId="30" fillId="0" borderId="45" xfId="4" applyNumberFormat="1" applyProtection="1">
      <alignment horizontal="right" vertical="top" shrinkToFit="1"/>
    </xf>
    <xf numFmtId="0" fontId="1" fillId="0" borderId="0" xfId="0" applyFont="1" applyAlignment="1">
      <alignment horizontal="right"/>
    </xf>
    <xf numFmtId="0" fontId="3" fillId="0" borderId="0" xfId="0" applyFont="1" applyAlignment="1">
      <alignment horizontal="right"/>
    </xf>
    <xf numFmtId="0" fontId="4" fillId="0" borderId="0" xfId="1" applyFont="1" applyAlignment="1" applyProtection="1">
      <alignment horizontal="right"/>
    </xf>
    <xf numFmtId="0" fontId="3" fillId="0" borderId="0" xfId="0" applyFont="1" applyAlignment="1">
      <alignment horizontal="justify"/>
    </xf>
    <xf numFmtId="0" fontId="3" fillId="0" borderId="0" xfId="0" applyFont="1" applyAlignment="1"/>
    <xf numFmtId="0" fontId="1" fillId="0" borderId="0" xfId="0" applyFont="1" applyAlignment="1">
      <alignment horizontal="left"/>
    </xf>
    <xf numFmtId="0" fontId="3" fillId="0" borderId="0" xfId="0" applyFont="1" applyAlignment="1">
      <alignment horizontal="left"/>
    </xf>
    <xf numFmtId="0" fontId="1" fillId="0" borderId="0" xfId="0" applyFont="1" applyAlignment="1">
      <alignment horizontal="justify"/>
    </xf>
    <xf numFmtId="0" fontId="0" fillId="0" borderId="0" xfId="0"/>
    <xf numFmtId="0" fontId="3" fillId="0" borderId="7" xfId="0" applyFont="1" applyBorder="1" applyAlignment="1">
      <alignment horizontal="justify"/>
    </xf>
    <xf numFmtId="0" fontId="3" fillId="0" borderId="7" xfId="0" applyFont="1" applyBorder="1" applyAlignment="1"/>
    <xf numFmtId="0" fontId="3" fillId="0" borderId="1" xfId="0" applyFont="1" applyBorder="1" applyAlignment="1">
      <alignment horizontal="center" vertical="top" wrapText="1"/>
    </xf>
    <xf numFmtId="0" fontId="3" fillId="0" borderId="2" xfId="0" applyFont="1" applyBorder="1" applyAlignment="1">
      <alignment horizontal="center" vertical="top" wrapText="1"/>
    </xf>
    <xf numFmtId="0" fontId="4" fillId="0" borderId="1" xfId="1" applyFont="1" applyBorder="1" applyAlignment="1" applyProtection="1">
      <alignment horizontal="center" vertical="top" wrapText="1"/>
    </xf>
    <xf numFmtId="0" fontId="4" fillId="0" borderId="2" xfId="1" applyFont="1" applyBorder="1" applyAlignment="1" applyProtection="1">
      <alignment horizontal="center" vertical="top" wrapText="1"/>
    </xf>
    <xf numFmtId="0" fontId="3" fillId="0" borderId="6" xfId="0" applyFont="1" applyBorder="1" applyAlignment="1">
      <alignment horizontal="center" vertical="top" wrapText="1"/>
    </xf>
    <xf numFmtId="0" fontId="3" fillId="0" borderId="5" xfId="0" applyFont="1" applyBorder="1" applyAlignment="1">
      <alignment horizontal="center" vertical="top" wrapText="1"/>
    </xf>
    <xf numFmtId="0" fontId="3" fillId="0" borderId="3" xfId="0" applyFont="1" applyBorder="1" applyAlignment="1">
      <alignment horizontal="center" vertical="top" wrapText="1"/>
    </xf>
    <xf numFmtId="0" fontId="17" fillId="0" borderId="12" xfId="0" applyNumberFormat="1" applyFont="1" applyBorder="1" applyAlignment="1">
      <alignment horizontal="right"/>
    </xf>
    <xf numFmtId="0" fontId="17" fillId="0" borderId="13" xfId="0" applyNumberFormat="1" applyFont="1" applyBorder="1" applyAlignment="1">
      <alignment horizontal="right"/>
    </xf>
    <xf numFmtId="49" fontId="20" fillId="0" borderId="17" xfId="0" applyNumberFormat="1" applyFont="1" applyBorder="1" applyAlignment="1">
      <alignment horizontal="left"/>
    </xf>
    <xf numFmtId="49" fontId="21" fillId="0" borderId="17" xfId="0" applyNumberFormat="1" applyFont="1" applyBorder="1" applyAlignment="1">
      <alignment horizontal="left"/>
    </xf>
    <xf numFmtId="0" fontId="17" fillId="0" borderId="13" xfId="0" applyNumberFormat="1" applyFont="1" applyBorder="1" applyAlignment="1">
      <alignment horizontal="left"/>
    </xf>
    <xf numFmtId="0" fontId="17" fillId="0" borderId="14" xfId="0" applyNumberFormat="1" applyFont="1" applyBorder="1" applyAlignment="1">
      <alignment horizontal="left"/>
    </xf>
    <xf numFmtId="0" fontId="15" fillId="0" borderId="0" xfId="0" applyNumberFormat="1" applyFont="1" applyBorder="1" applyAlignment="1">
      <alignment horizontal="center"/>
    </xf>
    <xf numFmtId="0" fontId="17" fillId="0" borderId="12" xfId="0" applyNumberFormat="1" applyFont="1" applyFill="1" applyBorder="1" applyAlignment="1">
      <alignment horizontal="center" vertical="center" wrapText="1"/>
    </xf>
    <xf numFmtId="0" fontId="17" fillId="0" borderId="13" xfId="0" applyNumberFormat="1" applyFont="1" applyFill="1" applyBorder="1" applyAlignment="1">
      <alignment horizontal="center" vertical="center" wrapText="1"/>
    </xf>
    <xf numFmtId="0" fontId="17" fillId="0" borderId="14" xfId="0" applyNumberFormat="1" applyFont="1" applyFill="1" applyBorder="1" applyAlignment="1">
      <alignment horizontal="center" vertical="center" wrapText="1"/>
    </xf>
    <xf numFmtId="0" fontId="17" fillId="0" borderId="19" xfId="0" applyNumberFormat="1" applyFont="1" applyFill="1" applyBorder="1" applyAlignment="1">
      <alignment horizontal="center" vertical="center" wrapText="1"/>
    </xf>
    <xf numFmtId="0" fontId="17" fillId="0" borderId="0" xfId="0" applyNumberFormat="1" applyFont="1" applyFill="1" applyBorder="1" applyAlignment="1">
      <alignment horizontal="center" vertical="center" wrapText="1"/>
    </xf>
    <xf numFmtId="0" fontId="17" fillId="0" borderId="20" xfId="0" applyNumberFormat="1" applyFont="1" applyFill="1" applyBorder="1" applyAlignment="1">
      <alignment horizontal="center" vertical="center" wrapText="1"/>
    </xf>
    <xf numFmtId="0" fontId="17" fillId="0" borderId="22" xfId="0" applyNumberFormat="1" applyFont="1" applyFill="1" applyBorder="1" applyAlignment="1">
      <alignment horizontal="center" vertical="center" wrapText="1"/>
    </xf>
    <xf numFmtId="0" fontId="17" fillId="0" borderId="23" xfId="0" applyNumberFormat="1" applyFont="1" applyFill="1" applyBorder="1" applyAlignment="1">
      <alignment horizontal="center" vertical="center" wrapText="1"/>
    </xf>
    <xf numFmtId="0" fontId="17" fillId="0" borderId="24" xfId="0" applyNumberFormat="1" applyFont="1" applyFill="1" applyBorder="1" applyAlignment="1">
      <alignment horizontal="center" vertical="center" wrapText="1"/>
    </xf>
    <xf numFmtId="0" fontId="17" fillId="0" borderId="13" xfId="0" applyNumberFormat="1" applyFont="1" applyFill="1" applyBorder="1" applyAlignment="1">
      <alignment horizontal="center" vertical="center"/>
    </xf>
    <xf numFmtId="0" fontId="17" fillId="0" borderId="14" xfId="0" applyNumberFormat="1" applyFont="1" applyFill="1" applyBorder="1" applyAlignment="1">
      <alignment horizontal="center" vertical="center"/>
    </xf>
    <xf numFmtId="0" fontId="17" fillId="0" borderId="0" xfId="0" applyNumberFormat="1" applyFont="1" applyFill="1" applyBorder="1" applyAlignment="1">
      <alignment horizontal="center" vertical="center"/>
    </xf>
    <xf numFmtId="0" fontId="17" fillId="0" borderId="20" xfId="0" applyNumberFormat="1" applyFont="1" applyFill="1" applyBorder="1" applyAlignment="1">
      <alignment horizontal="center" vertical="center"/>
    </xf>
    <xf numFmtId="0" fontId="17" fillId="0" borderId="23" xfId="0" applyNumberFormat="1" applyFont="1" applyFill="1" applyBorder="1" applyAlignment="1">
      <alignment horizontal="center" vertical="center"/>
    </xf>
    <xf numFmtId="0" fontId="17" fillId="0" borderId="24" xfId="0" applyNumberFormat="1" applyFont="1" applyFill="1" applyBorder="1" applyAlignment="1">
      <alignment horizontal="center" vertical="center"/>
    </xf>
    <xf numFmtId="0" fontId="17" fillId="0" borderId="15" xfId="0" applyNumberFormat="1" applyFont="1" applyFill="1" applyBorder="1" applyAlignment="1">
      <alignment horizontal="center" vertical="center" wrapText="1"/>
    </xf>
    <xf numFmtId="0" fontId="17" fillId="0" borderId="21" xfId="0" applyNumberFormat="1" applyFont="1" applyFill="1" applyBorder="1" applyAlignment="1">
      <alignment horizontal="center" vertical="center" wrapText="1"/>
    </xf>
    <xf numFmtId="0" fontId="17" fillId="0" borderId="25" xfId="0" applyNumberFormat="1" applyFont="1" applyFill="1" applyBorder="1" applyAlignment="1">
      <alignment horizontal="center" vertical="center" wrapText="1"/>
    </xf>
    <xf numFmtId="0" fontId="17" fillId="0" borderId="16" xfId="0" applyNumberFormat="1" applyFont="1" applyFill="1" applyBorder="1" applyAlignment="1">
      <alignment horizontal="center" vertical="center"/>
    </xf>
    <xf numFmtId="0" fontId="17" fillId="0" borderId="17" xfId="0" applyNumberFormat="1" applyFont="1" applyFill="1" applyBorder="1" applyAlignment="1">
      <alignment horizontal="center" vertical="center"/>
    </xf>
    <xf numFmtId="0" fontId="17" fillId="0" borderId="18" xfId="0" applyNumberFormat="1" applyFont="1" applyFill="1" applyBorder="1" applyAlignment="1">
      <alignment horizontal="center" vertical="center"/>
    </xf>
    <xf numFmtId="0" fontId="17" fillId="0" borderId="22" xfId="0" applyNumberFormat="1" applyFont="1" applyBorder="1" applyAlignment="1">
      <alignment horizontal="center" vertical="top" wrapText="1"/>
    </xf>
    <xf numFmtId="0" fontId="17" fillId="0" borderId="23" xfId="0" applyNumberFormat="1" applyFont="1" applyBorder="1" applyAlignment="1">
      <alignment horizontal="center" vertical="top" wrapText="1"/>
    </xf>
    <xf numFmtId="0" fontId="17" fillId="0" borderId="24" xfId="0" applyNumberFormat="1" applyFont="1" applyBorder="1" applyAlignment="1">
      <alignment horizontal="center" vertical="top" wrapText="1"/>
    </xf>
    <xf numFmtId="49" fontId="17" fillId="0" borderId="12" xfId="0" applyNumberFormat="1" applyFont="1" applyFill="1" applyBorder="1" applyAlignment="1">
      <alignment horizontal="center" vertical="top"/>
    </xf>
    <xf numFmtId="49" fontId="17" fillId="0" borderId="13" xfId="0" applyNumberFormat="1" applyFont="1" applyFill="1" applyBorder="1" applyAlignment="1">
      <alignment horizontal="center" vertical="top"/>
    </xf>
    <xf numFmtId="49" fontId="17" fillId="0" borderId="14" xfId="0" applyNumberFormat="1" applyFont="1" applyFill="1" applyBorder="1" applyAlignment="1">
      <alignment horizontal="center" vertical="top"/>
    </xf>
    <xf numFmtId="49" fontId="17" fillId="0" borderId="26" xfId="0" applyNumberFormat="1" applyFont="1" applyFill="1" applyBorder="1" applyAlignment="1">
      <alignment horizontal="center" vertical="top"/>
    </xf>
    <xf numFmtId="49" fontId="17" fillId="0" borderId="27" xfId="0" applyNumberFormat="1" applyFont="1" applyFill="1" applyBorder="1" applyAlignment="1">
      <alignment horizontal="center" vertical="top"/>
    </xf>
    <xf numFmtId="49" fontId="17" fillId="0" borderId="28" xfId="0" applyNumberFormat="1" applyFont="1" applyFill="1" applyBorder="1" applyAlignment="1">
      <alignment horizontal="center" vertical="top"/>
    </xf>
    <xf numFmtId="49" fontId="15" fillId="0" borderId="16" xfId="0" applyNumberFormat="1" applyFont="1" applyFill="1" applyBorder="1" applyAlignment="1">
      <alignment horizontal="center"/>
    </xf>
    <xf numFmtId="49" fontId="15" fillId="0" borderId="17" xfId="0" applyNumberFormat="1" applyFont="1" applyFill="1" applyBorder="1" applyAlignment="1">
      <alignment horizontal="center"/>
    </xf>
    <xf numFmtId="49" fontId="15" fillId="0" borderId="18" xfId="0" applyNumberFormat="1" applyFont="1" applyFill="1" applyBorder="1" applyAlignment="1">
      <alignment horizontal="center"/>
    </xf>
    <xf numFmtId="0" fontId="15" fillId="0" borderId="16" xfId="0" applyNumberFormat="1" applyFont="1" applyFill="1" applyBorder="1" applyAlignment="1">
      <alignment horizontal="left"/>
    </xf>
    <xf numFmtId="0" fontId="15" fillId="0" borderId="17" xfId="0" applyNumberFormat="1" applyFont="1" applyFill="1" applyBorder="1" applyAlignment="1">
      <alignment horizontal="left"/>
    </xf>
    <xf numFmtId="49" fontId="15" fillId="0" borderId="29" xfId="0" applyNumberFormat="1" applyFont="1" applyFill="1" applyBorder="1" applyAlignment="1">
      <alignment horizontal="center"/>
    </xf>
    <xf numFmtId="49" fontId="15" fillId="0" borderId="30" xfId="0" applyNumberFormat="1" applyFont="1" applyFill="1" applyBorder="1" applyAlignment="1">
      <alignment horizontal="center"/>
    </xf>
    <xf numFmtId="49" fontId="15" fillId="0" borderId="31" xfId="0" applyNumberFormat="1" applyFont="1" applyFill="1" applyBorder="1" applyAlignment="1">
      <alignment horizontal="center"/>
    </xf>
    <xf numFmtId="49" fontId="17" fillId="0" borderId="32" xfId="0" applyNumberFormat="1" applyFont="1" applyFill="1" applyBorder="1" applyAlignment="1">
      <alignment horizontal="center"/>
    </xf>
    <xf numFmtId="49" fontId="17" fillId="0" borderId="30" xfId="0" applyNumberFormat="1" applyFont="1" applyFill="1" applyBorder="1" applyAlignment="1">
      <alignment horizontal="center"/>
    </xf>
    <xf numFmtId="49" fontId="17" fillId="0" borderId="31" xfId="0" applyNumberFormat="1" applyFont="1" applyFill="1" applyBorder="1" applyAlignment="1">
      <alignment horizontal="center"/>
    </xf>
    <xf numFmtId="4" fontId="22" fillId="0" borderId="32" xfId="0" applyNumberFormat="1" applyFont="1" applyFill="1" applyBorder="1" applyAlignment="1">
      <alignment horizontal="center"/>
    </xf>
    <xf numFmtId="4" fontId="22" fillId="0" borderId="30" xfId="0" applyNumberFormat="1" applyFont="1" applyFill="1" applyBorder="1" applyAlignment="1">
      <alignment horizontal="center"/>
    </xf>
    <xf numFmtId="4" fontId="22" fillId="0" borderId="31" xfId="0" applyNumberFormat="1" applyFont="1" applyFill="1" applyBorder="1" applyAlignment="1">
      <alignment horizontal="center"/>
    </xf>
    <xf numFmtId="4" fontId="23" fillId="0" borderId="32" xfId="0" applyNumberFormat="1" applyFont="1" applyFill="1" applyBorder="1" applyAlignment="1">
      <alignment horizontal="center"/>
    </xf>
    <xf numFmtId="4" fontId="23" fillId="0" borderId="30" xfId="0" applyNumberFormat="1" applyFont="1" applyFill="1" applyBorder="1" applyAlignment="1">
      <alignment horizontal="center"/>
    </xf>
    <xf numFmtId="4" fontId="23" fillId="0" borderId="33" xfId="0" applyNumberFormat="1" applyFont="1" applyFill="1" applyBorder="1" applyAlignment="1">
      <alignment horizontal="center"/>
    </xf>
    <xf numFmtId="49" fontId="17" fillId="0" borderId="16" xfId="0" applyNumberFormat="1" applyFont="1" applyFill="1" applyBorder="1" applyAlignment="1">
      <alignment horizontal="center" vertical="top"/>
    </xf>
    <xf numFmtId="49" fontId="17" fillId="0" borderId="17" xfId="0" applyNumberFormat="1" applyFont="1" applyFill="1" applyBorder="1" applyAlignment="1">
      <alignment horizontal="center" vertical="top"/>
    </xf>
    <xf numFmtId="49" fontId="17" fillId="0" borderId="18" xfId="0" applyNumberFormat="1" applyFont="1" applyFill="1" applyBorder="1" applyAlignment="1">
      <alignment horizontal="center" vertical="top"/>
    </xf>
    <xf numFmtId="4" fontId="23" fillId="0" borderId="16" xfId="0" applyNumberFormat="1" applyFont="1" applyFill="1" applyBorder="1" applyAlignment="1">
      <alignment horizontal="center"/>
    </xf>
    <xf numFmtId="4" fontId="23" fillId="0" borderId="17" xfId="0" applyNumberFormat="1" applyFont="1" applyFill="1" applyBorder="1" applyAlignment="1">
      <alignment horizontal="center"/>
    </xf>
    <xf numFmtId="4" fontId="23" fillId="0" borderId="18" xfId="0" applyNumberFormat="1" applyFont="1" applyFill="1" applyBorder="1" applyAlignment="1">
      <alignment horizontal="center"/>
    </xf>
    <xf numFmtId="4" fontId="23" fillId="0" borderId="35" xfId="0" applyNumberFormat="1" applyFont="1" applyFill="1" applyBorder="1" applyAlignment="1">
      <alignment horizontal="center"/>
    </xf>
    <xf numFmtId="49" fontId="17" fillId="0" borderId="16" xfId="0" applyNumberFormat="1" applyFont="1" applyFill="1" applyBorder="1" applyAlignment="1">
      <alignment horizontal="center"/>
    </xf>
    <xf numFmtId="49" fontId="17" fillId="0" borderId="17" xfId="0" applyNumberFormat="1" applyFont="1" applyFill="1" applyBorder="1" applyAlignment="1">
      <alignment horizontal="center"/>
    </xf>
    <xf numFmtId="49" fontId="17" fillId="0" borderId="18" xfId="0" applyNumberFormat="1" applyFont="1" applyFill="1" applyBorder="1" applyAlignment="1">
      <alignment horizontal="center"/>
    </xf>
    <xf numFmtId="0" fontId="17" fillId="0" borderId="16" xfId="0" applyNumberFormat="1" applyFont="1" applyFill="1" applyBorder="1" applyAlignment="1">
      <alignment horizontal="left" wrapText="1" indent="1"/>
    </xf>
    <xf numFmtId="0" fontId="17" fillId="0" borderId="17" xfId="0" applyNumberFormat="1" applyFont="1" applyFill="1" applyBorder="1" applyAlignment="1">
      <alignment horizontal="left" indent="1"/>
    </xf>
    <xf numFmtId="49" fontId="17" fillId="0" borderId="34" xfId="0" applyNumberFormat="1" applyFont="1" applyFill="1" applyBorder="1" applyAlignment="1">
      <alignment horizontal="center"/>
    </xf>
    <xf numFmtId="4" fontId="20" fillId="3" borderId="16" xfId="0" applyNumberFormat="1" applyFont="1" applyFill="1" applyBorder="1" applyAlignment="1">
      <alignment horizontal="center"/>
    </xf>
    <xf numFmtId="4" fontId="21" fillId="3" borderId="17" xfId="0" applyNumberFormat="1" applyFont="1" applyFill="1" applyBorder="1" applyAlignment="1">
      <alignment horizontal="center"/>
    </xf>
    <xf numFmtId="4" fontId="21" fillId="3" borderId="18" xfId="0" applyNumberFormat="1" applyFont="1" applyFill="1" applyBorder="1" applyAlignment="1">
      <alignment horizontal="center"/>
    </xf>
    <xf numFmtId="0" fontId="17" fillId="0" borderId="16" xfId="0" applyNumberFormat="1" applyFont="1" applyFill="1" applyBorder="1" applyAlignment="1">
      <alignment horizontal="left" wrapText="1"/>
    </xf>
    <xf numFmtId="0" fontId="17" fillId="0" borderId="17" xfId="0" applyNumberFormat="1" applyFont="1" applyFill="1" applyBorder="1" applyAlignment="1">
      <alignment horizontal="left" wrapText="1"/>
    </xf>
    <xf numFmtId="164" fontId="23" fillId="3" borderId="16" xfId="0" applyNumberFormat="1" applyFont="1" applyFill="1" applyBorder="1" applyAlignment="1">
      <alignment horizontal="center"/>
    </xf>
    <xf numFmtId="164" fontId="23" fillId="3" borderId="17" xfId="0" applyNumberFormat="1" applyFont="1" applyFill="1" applyBorder="1" applyAlignment="1">
      <alignment horizontal="center"/>
    </xf>
    <xf numFmtId="164" fontId="23" fillId="3" borderId="18" xfId="0" applyNumberFormat="1" applyFont="1" applyFill="1" applyBorder="1" applyAlignment="1">
      <alignment horizontal="center"/>
    </xf>
    <xf numFmtId="0" fontId="17" fillId="0" borderId="16" xfId="0" applyNumberFormat="1" applyFont="1" applyFill="1" applyBorder="1" applyAlignment="1">
      <alignment horizontal="left" wrapText="1" indent="2"/>
    </xf>
    <xf numFmtId="0" fontId="17" fillId="0" borderId="17" xfId="0" applyNumberFormat="1" applyFont="1" applyFill="1" applyBorder="1" applyAlignment="1">
      <alignment horizontal="left" indent="2"/>
    </xf>
    <xf numFmtId="0" fontId="17" fillId="0" borderId="16" xfId="0" applyNumberFormat="1" applyFont="1" applyFill="1" applyBorder="1" applyAlignment="1">
      <alignment horizontal="left" wrapText="1" indent="3"/>
    </xf>
    <xf numFmtId="0" fontId="17" fillId="0" borderId="17" xfId="0" applyNumberFormat="1" applyFont="1" applyFill="1" applyBorder="1" applyAlignment="1">
      <alignment horizontal="left" indent="3"/>
    </xf>
    <xf numFmtId="3" fontId="23" fillId="0" borderId="16" xfId="0" applyNumberFormat="1" applyFont="1" applyFill="1" applyBorder="1" applyAlignment="1">
      <alignment horizontal="center"/>
    </xf>
    <xf numFmtId="3" fontId="23" fillId="0" borderId="17" xfId="0" applyNumberFormat="1" applyFont="1" applyFill="1" applyBorder="1" applyAlignment="1">
      <alignment horizontal="center"/>
    </xf>
    <xf numFmtId="3" fontId="23" fillId="0" borderId="35" xfId="0" applyNumberFormat="1" applyFont="1" applyFill="1" applyBorder="1" applyAlignment="1">
      <alignment horizontal="center"/>
    </xf>
    <xf numFmtId="49" fontId="17" fillId="0" borderId="36" xfId="0" applyNumberFormat="1" applyFont="1" applyFill="1" applyBorder="1" applyAlignment="1">
      <alignment horizontal="center"/>
    </xf>
    <xf numFmtId="49" fontId="17" fillId="0" borderId="27" xfId="0" applyNumberFormat="1" applyFont="1" applyFill="1" applyBorder="1" applyAlignment="1">
      <alignment horizontal="center"/>
    </xf>
    <xf numFmtId="49" fontId="17" fillId="0" borderId="28" xfId="0" applyNumberFormat="1" applyFont="1" applyFill="1" applyBorder="1" applyAlignment="1">
      <alignment horizontal="center"/>
    </xf>
    <xf numFmtId="49" fontId="17" fillId="0" borderId="26" xfId="0" applyNumberFormat="1" applyFont="1" applyFill="1" applyBorder="1" applyAlignment="1">
      <alignment horizontal="center"/>
    </xf>
    <xf numFmtId="4" fontId="23" fillId="0" borderId="26" xfId="0" applyNumberFormat="1" applyFont="1" applyFill="1" applyBorder="1" applyAlignment="1">
      <alignment horizontal="center"/>
    </xf>
    <xf numFmtId="4" fontId="23" fillId="0" borderId="27" xfId="0" applyNumberFormat="1" applyFont="1" applyFill="1" applyBorder="1" applyAlignment="1">
      <alignment horizontal="center"/>
    </xf>
    <xf numFmtId="4" fontId="23" fillId="0" borderId="28" xfId="0" applyNumberFormat="1" applyFont="1" applyFill="1" applyBorder="1" applyAlignment="1">
      <alignment horizontal="center"/>
    </xf>
    <xf numFmtId="4" fontId="23" fillId="0" borderId="37" xfId="0" applyNumberFormat="1" applyFont="1" applyFill="1" applyBorder="1" applyAlignment="1">
      <alignment horizontal="center"/>
    </xf>
    <xf numFmtId="4" fontId="23" fillId="0" borderId="31" xfId="0" applyNumberFormat="1" applyFont="1" applyFill="1" applyBorder="1" applyAlignment="1">
      <alignment horizontal="center"/>
    </xf>
    <xf numFmtId="49" fontId="17" fillId="0" borderId="29" xfId="0" applyNumberFormat="1" applyFont="1" applyFill="1" applyBorder="1" applyAlignment="1">
      <alignment horizontal="center"/>
    </xf>
    <xf numFmtId="0" fontId="17" fillId="0" borderId="17" xfId="0" applyNumberFormat="1" applyFont="1" applyFill="1" applyBorder="1" applyAlignment="1">
      <alignment horizontal="left"/>
    </xf>
    <xf numFmtId="49" fontId="17" fillId="0" borderId="12" xfId="0" applyNumberFormat="1" applyFont="1" applyFill="1" applyBorder="1" applyAlignment="1">
      <alignment horizontal="center"/>
    </xf>
    <xf numFmtId="49" fontId="17" fillId="0" borderId="13" xfId="0" applyNumberFormat="1" applyFont="1" applyFill="1" applyBorder="1" applyAlignment="1">
      <alignment horizontal="center"/>
    </xf>
    <xf numFmtId="49" fontId="17" fillId="0" borderId="14" xfId="0" applyNumberFormat="1" applyFont="1" applyFill="1" applyBorder="1" applyAlignment="1">
      <alignment horizontal="center"/>
    </xf>
    <xf numFmtId="49" fontId="17" fillId="0" borderId="22" xfId="0" applyNumberFormat="1" applyFont="1" applyFill="1" applyBorder="1" applyAlignment="1">
      <alignment horizontal="center"/>
    </xf>
    <xf numFmtId="49" fontId="17" fillId="0" borderId="23" xfId="0" applyNumberFormat="1" applyFont="1" applyFill="1" applyBorder="1" applyAlignment="1">
      <alignment horizontal="center"/>
    </xf>
    <xf numFmtId="49" fontId="17" fillId="0" borderId="24" xfId="0" applyNumberFormat="1" applyFont="1" applyFill="1" applyBorder="1" applyAlignment="1">
      <alignment horizontal="center"/>
    </xf>
    <xf numFmtId="0" fontId="17" fillId="0" borderId="12" xfId="0" applyNumberFormat="1" applyFont="1" applyFill="1" applyBorder="1" applyAlignment="1">
      <alignment horizontal="left" wrapText="1" indent="4"/>
    </xf>
    <xf numFmtId="0" fontId="17" fillId="0" borderId="13" xfId="0" applyNumberFormat="1" applyFont="1" applyFill="1" applyBorder="1" applyAlignment="1">
      <alignment horizontal="left" indent="4"/>
    </xf>
    <xf numFmtId="0" fontId="17" fillId="0" borderId="38" xfId="0" applyNumberFormat="1" applyFont="1" applyFill="1" applyBorder="1" applyAlignment="1">
      <alignment horizontal="left" indent="4"/>
    </xf>
    <xf numFmtId="49" fontId="17" fillId="0" borderId="39" xfId="0" applyNumberFormat="1" applyFont="1" applyFill="1" applyBorder="1" applyAlignment="1">
      <alignment horizontal="center"/>
    </xf>
    <xf numFmtId="49" fontId="17" fillId="0" borderId="40" xfId="0" applyNumberFormat="1" applyFont="1" applyFill="1" applyBorder="1" applyAlignment="1">
      <alignment horizontal="center"/>
    </xf>
    <xf numFmtId="49" fontId="17" fillId="0" borderId="7" xfId="0" applyNumberFormat="1" applyFont="1" applyFill="1" applyBorder="1" applyAlignment="1">
      <alignment horizontal="center"/>
    </xf>
    <xf numFmtId="49" fontId="17" fillId="0" borderId="41" xfId="0" applyNumberFormat="1" applyFont="1" applyFill="1" applyBorder="1" applyAlignment="1">
      <alignment horizontal="center"/>
    </xf>
    <xf numFmtId="49" fontId="17" fillId="0" borderId="42" xfId="0" applyNumberFormat="1" applyFont="1" applyFill="1" applyBorder="1" applyAlignment="1">
      <alignment horizontal="center"/>
    </xf>
    <xf numFmtId="4" fontId="23" fillId="0" borderId="12" xfId="0" applyNumberFormat="1" applyFont="1" applyFill="1" applyBorder="1" applyAlignment="1">
      <alignment horizontal="center"/>
    </xf>
    <xf numFmtId="4" fontId="23" fillId="0" borderId="13" xfId="0" applyNumberFormat="1" applyFont="1" applyFill="1" applyBorder="1" applyAlignment="1">
      <alignment horizontal="center"/>
    </xf>
    <xf numFmtId="4" fontId="23" fillId="0" borderId="14" xfId="0" applyNumberFormat="1" applyFont="1" applyFill="1" applyBorder="1" applyAlignment="1">
      <alignment horizontal="center"/>
    </xf>
    <xf numFmtId="4" fontId="23" fillId="0" borderId="42" xfId="0" applyNumberFormat="1" applyFont="1" applyFill="1" applyBorder="1" applyAlignment="1">
      <alignment horizontal="center"/>
    </xf>
    <xf numFmtId="4" fontId="23" fillId="0" borderId="7" xfId="0" applyNumberFormat="1" applyFont="1" applyFill="1" applyBorder="1" applyAlignment="1">
      <alignment horizontal="center"/>
    </xf>
    <xf numFmtId="4" fontId="23" fillId="0" borderId="41" xfId="0" applyNumberFormat="1" applyFont="1" applyFill="1" applyBorder="1" applyAlignment="1">
      <alignment horizontal="center"/>
    </xf>
    <xf numFmtId="4" fontId="23" fillId="0" borderId="38" xfId="0" applyNumberFormat="1" applyFont="1" applyFill="1" applyBorder="1" applyAlignment="1">
      <alignment horizontal="center"/>
    </xf>
    <xf numFmtId="4" fontId="23" fillId="0" borderId="4" xfId="0" applyNumberFormat="1" applyFont="1" applyFill="1" applyBorder="1" applyAlignment="1">
      <alignment horizontal="center"/>
    </xf>
    <xf numFmtId="0" fontId="24" fillId="0" borderId="23" xfId="0" applyNumberFormat="1" applyFont="1" applyBorder="1" applyAlignment="1">
      <alignment horizontal="center"/>
    </xf>
    <xf numFmtId="0" fontId="25" fillId="0" borderId="23" xfId="0" applyNumberFormat="1" applyFont="1" applyBorder="1" applyAlignment="1">
      <alignment horizontal="center"/>
    </xf>
    <xf numFmtId="49" fontId="24" fillId="0" borderId="23" xfId="0" applyNumberFormat="1" applyFont="1" applyBorder="1" applyAlignment="1">
      <alignment horizontal="center"/>
    </xf>
    <xf numFmtId="49" fontId="25" fillId="0" borderId="23" xfId="0" applyNumberFormat="1" applyFont="1" applyBorder="1" applyAlignment="1">
      <alignment horizontal="center"/>
    </xf>
    <xf numFmtId="0" fontId="26" fillId="0" borderId="13" xfId="0" applyNumberFormat="1" applyFont="1" applyBorder="1" applyAlignment="1">
      <alignment horizontal="center" vertical="top"/>
    </xf>
    <xf numFmtId="0" fontId="17" fillId="0" borderId="22" xfId="0" applyNumberFormat="1" applyFont="1" applyFill="1" applyBorder="1" applyAlignment="1">
      <alignment horizontal="left" wrapText="1" indent="4"/>
    </xf>
    <xf numFmtId="0" fontId="17" fillId="0" borderId="23" xfId="0" applyNumberFormat="1" applyFont="1" applyFill="1" applyBorder="1" applyAlignment="1">
      <alignment horizontal="left" indent="4"/>
    </xf>
    <xf numFmtId="0" fontId="27" fillId="0" borderId="0" xfId="0" applyNumberFormat="1" applyFont="1" applyFill="1" applyBorder="1" applyAlignment="1">
      <alignment horizontal="left" wrapText="1"/>
    </xf>
    <xf numFmtId="0" fontId="27" fillId="0" borderId="0" xfId="0" applyNumberFormat="1" applyFont="1" applyFill="1" applyBorder="1" applyAlignment="1">
      <alignment horizontal="left"/>
    </xf>
    <xf numFmtId="0" fontId="18" fillId="0" borderId="0" xfId="0" applyNumberFormat="1" applyFont="1" applyFill="1" applyBorder="1" applyAlignment="1">
      <alignment horizontal="left" vertical="top" wrapText="1"/>
    </xf>
    <xf numFmtId="0" fontId="27" fillId="0" borderId="0" xfId="0" applyNumberFormat="1" applyFont="1" applyBorder="1" applyAlignment="1">
      <alignment horizontal="justify" vertical="top"/>
    </xf>
    <xf numFmtId="0" fontId="18" fillId="0" borderId="0" xfId="0" applyNumberFormat="1" applyFont="1" applyBorder="1" applyAlignment="1">
      <alignment horizontal="justify" vertical="top"/>
    </xf>
    <xf numFmtId="0" fontId="27" fillId="0" borderId="0" xfId="0" applyNumberFormat="1" applyFont="1" applyBorder="1" applyAlignment="1">
      <alignment horizontal="justify" wrapText="1"/>
    </xf>
    <xf numFmtId="0" fontId="27" fillId="0" borderId="0" xfId="0" applyNumberFormat="1" applyFont="1" applyBorder="1" applyAlignment="1">
      <alignment horizontal="justify"/>
    </xf>
    <xf numFmtId="0" fontId="18" fillId="0" borderId="0" xfId="0" applyNumberFormat="1" applyFont="1" applyBorder="1" applyAlignment="1">
      <alignment horizontal="justify"/>
    </xf>
    <xf numFmtId="0" fontId="17" fillId="0" borderId="0" xfId="0" applyNumberFormat="1" applyFont="1" applyBorder="1" applyAlignment="1">
      <alignment horizontal="right"/>
    </xf>
    <xf numFmtId="0" fontId="17" fillId="0" borderId="0" xfId="0" applyNumberFormat="1" applyFont="1" applyBorder="1" applyAlignment="1">
      <alignment horizontal="left"/>
    </xf>
    <xf numFmtId="49" fontId="24" fillId="0" borderId="23" xfId="0" applyNumberFormat="1" applyFont="1" applyBorder="1" applyAlignment="1">
      <alignment horizontal="left"/>
    </xf>
    <xf numFmtId="49" fontId="25" fillId="0" borderId="23" xfId="0" applyNumberFormat="1" applyFont="1" applyBorder="1" applyAlignment="1">
      <alignment horizontal="left"/>
    </xf>
    <xf numFmtId="0" fontId="6" fillId="2" borderId="0" xfId="0" applyFont="1" applyFill="1" applyAlignment="1">
      <alignment horizontal="center"/>
    </xf>
    <xf numFmtId="0" fontId="5" fillId="2" borderId="0" xfId="0" applyFont="1" applyFill="1" applyAlignment="1">
      <alignment horizontal="center"/>
    </xf>
    <xf numFmtId="0" fontId="6" fillId="2" borderId="0" xfId="0" applyFont="1" applyFill="1" applyAlignment="1">
      <alignment horizontal="right"/>
    </xf>
    <xf numFmtId="0" fontId="0" fillId="2" borderId="0" xfId="0" applyFill="1" applyAlignment="1">
      <alignment horizontal="right"/>
    </xf>
    <xf numFmtId="0" fontId="0" fillId="2" borderId="0" xfId="0" applyFill="1" applyAlignment="1"/>
    <xf numFmtId="0" fontId="5" fillId="2" borderId="0" xfId="0" applyFont="1" applyFill="1" applyAlignment="1">
      <alignment horizontal="right"/>
    </xf>
    <xf numFmtId="0" fontId="5" fillId="2" borderId="0" xfId="0" applyFont="1" applyFill="1" applyAlignment="1"/>
    <xf numFmtId="0" fontId="5" fillId="2" borderId="0" xfId="0" applyFont="1" applyFill="1" applyAlignment="1">
      <alignment horizontal="justify"/>
    </xf>
    <xf numFmtId="0" fontId="6" fillId="2" borderId="0" xfId="0" applyFont="1" applyFill="1"/>
    <xf numFmtId="0" fontId="6" fillId="2" borderId="0" xfId="0" applyFont="1" applyFill="1" applyAlignment="1">
      <alignment horizontal="justify"/>
    </xf>
    <xf numFmtId="0" fontId="6" fillId="2" borderId="0" xfId="0" applyFont="1" applyFill="1" applyAlignment="1"/>
    <xf numFmtId="0" fontId="7" fillId="2" borderId="1" xfId="0" applyFont="1" applyFill="1" applyBorder="1" applyAlignment="1">
      <alignment horizontal="center" vertical="top" wrapText="1"/>
    </xf>
    <xf numFmtId="0" fontId="7" fillId="2" borderId="9" xfId="0" applyFont="1" applyFill="1" applyBorder="1" applyAlignment="1">
      <alignment horizontal="center" vertical="top" wrapText="1"/>
    </xf>
    <xf numFmtId="0" fontId="7" fillId="2" borderId="2" xfId="0" applyFont="1" applyFill="1" applyBorder="1" applyAlignment="1">
      <alignment horizontal="center" vertical="top" wrapText="1"/>
    </xf>
    <xf numFmtId="0" fontId="7" fillId="2" borderId="6" xfId="0" applyFont="1" applyFill="1" applyBorder="1" applyAlignment="1">
      <alignment horizontal="center" vertical="top" wrapText="1"/>
    </xf>
    <xf numFmtId="0" fontId="7" fillId="2" borderId="5" xfId="0" applyFont="1" applyFill="1" applyBorder="1" applyAlignment="1">
      <alignment horizontal="center" vertical="top" wrapText="1"/>
    </xf>
    <xf numFmtId="0" fontId="7" fillId="2" borderId="3" xfId="0" applyFont="1" applyFill="1" applyBorder="1" applyAlignment="1">
      <alignment horizontal="center" vertical="top" wrapText="1"/>
    </xf>
    <xf numFmtId="0" fontId="8" fillId="2" borderId="1" xfId="1" applyFont="1" applyFill="1" applyBorder="1" applyAlignment="1" applyProtection="1">
      <alignment horizontal="center" vertical="top" wrapText="1"/>
    </xf>
    <xf numFmtId="0" fontId="8" fillId="2" borderId="2" xfId="1" applyFont="1" applyFill="1" applyBorder="1" applyAlignment="1" applyProtection="1">
      <alignment horizontal="center" vertical="top" wrapText="1"/>
    </xf>
    <xf numFmtId="0" fontId="6" fillId="0" borderId="0" xfId="0" applyFont="1" applyAlignment="1">
      <alignment horizontal="justify"/>
    </xf>
    <xf numFmtId="0" fontId="6" fillId="0" borderId="0" xfId="0" applyFont="1" applyAlignment="1"/>
    <xf numFmtId="0" fontId="6" fillId="0" borderId="0" xfId="0" applyFont="1" applyAlignment="1">
      <alignment horizontal="center"/>
    </xf>
    <xf numFmtId="0" fontId="5" fillId="0" borderId="0" xfId="0" applyFont="1" applyAlignment="1">
      <alignment horizontal="center"/>
    </xf>
    <xf numFmtId="0" fontId="7" fillId="0" borderId="1" xfId="0" applyFont="1" applyBorder="1" applyAlignment="1">
      <alignment horizontal="center" vertical="top" wrapText="1"/>
    </xf>
    <xf numFmtId="0" fontId="7" fillId="0" borderId="9" xfId="0" applyFont="1" applyBorder="1" applyAlignment="1">
      <alignment horizontal="center" vertical="top" wrapText="1"/>
    </xf>
    <xf numFmtId="0" fontId="7" fillId="0" borderId="2" xfId="0" applyFont="1" applyBorder="1" applyAlignment="1">
      <alignment horizontal="center" vertical="top" wrapText="1"/>
    </xf>
    <xf numFmtId="0" fontId="7" fillId="0" borderId="6" xfId="0" applyFont="1" applyBorder="1" applyAlignment="1">
      <alignment horizontal="center" vertical="top" wrapText="1"/>
    </xf>
    <xf numFmtId="0" fontId="7" fillId="0" borderId="5" xfId="0" applyFont="1" applyBorder="1" applyAlignment="1">
      <alignment horizontal="center" vertical="top" wrapText="1"/>
    </xf>
    <xf numFmtId="0" fontId="7" fillId="0" borderId="3" xfId="0" applyFont="1" applyBorder="1" applyAlignment="1">
      <alignment horizontal="center" vertical="top" wrapText="1"/>
    </xf>
    <xf numFmtId="0" fontId="7" fillId="0" borderId="1" xfId="0" applyFont="1" applyFill="1" applyBorder="1" applyAlignment="1">
      <alignment horizontal="center" vertical="top" wrapText="1"/>
    </xf>
    <xf numFmtId="0" fontId="7" fillId="0" borderId="2" xfId="0" applyFont="1" applyFill="1" applyBorder="1" applyAlignment="1">
      <alignment horizontal="center" vertical="top" wrapText="1"/>
    </xf>
    <xf numFmtId="0" fontId="8" fillId="0" borderId="1" xfId="1" applyFont="1" applyBorder="1" applyAlignment="1" applyProtection="1">
      <alignment horizontal="center" vertical="top" wrapText="1"/>
    </xf>
    <xf numFmtId="0" fontId="8" fillId="0" borderId="2" xfId="1" applyFont="1" applyBorder="1" applyAlignment="1" applyProtection="1">
      <alignment horizontal="center" vertical="top" wrapText="1"/>
    </xf>
    <xf numFmtId="0" fontId="6" fillId="0" borderId="0" xfId="0" applyFont="1" applyAlignment="1">
      <alignment horizontal="right"/>
    </xf>
    <xf numFmtId="0" fontId="6" fillId="0" borderId="0" xfId="0" applyFont="1"/>
    <xf numFmtId="0" fontId="5" fillId="0" borderId="0" xfId="0" applyFont="1" applyAlignment="1"/>
    <xf numFmtId="0" fontId="5" fillId="0" borderId="0" xfId="0" applyFont="1" applyAlignment="1">
      <alignment horizontal="justify"/>
    </xf>
    <xf numFmtId="0" fontId="0" fillId="0" borderId="0" xfId="0" applyAlignment="1">
      <alignment horizontal="right"/>
    </xf>
    <xf numFmtId="0" fontId="0" fillId="0" borderId="0" xfId="0" applyAlignment="1"/>
    <xf numFmtId="0" fontId="5" fillId="0" borderId="0" xfId="0" applyFont="1" applyAlignment="1">
      <alignment horizontal="right"/>
    </xf>
    <xf numFmtId="0" fontId="12" fillId="0" borderId="43" xfId="0" applyFont="1" applyFill="1" applyBorder="1" applyAlignment="1">
      <alignment vertical="top" wrapText="1"/>
    </xf>
    <xf numFmtId="0" fontId="12" fillId="0" borderId="44" xfId="0" applyFont="1" applyFill="1" applyBorder="1" applyAlignment="1">
      <alignment vertical="top" wrapText="1"/>
    </xf>
    <xf numFmtId="0" fontId="6" fillId="0" borderId="0" xfId="0" applyFont="1" applyAlignment="1">
      <alignment horizontal="center" vertical="center"/>
    </xf>
    <xf numFmtId="0" fontId="5" fillId="0" borderId="0" xfId="0" applyFont="1" applyAlignment="1">
      <alignment horizontal="center" vertical="center"/>
    </xf>
    <xf numFmtId="0" fontId="5" fillId="0" borderId="6" xfId="0" applyFont="1" applyFill="1" applyBorder="1" applyAlignment="1">
      <alignment horizontal="center" wrapText="1"/>
    </xf>
    <xf numFmtId="0" fontId="5" fillId="0" borderId="5" xfId="0" applyFont="1" applyFill="1" applyBorder="1" applyAlignment="1">
      <alignment horizontal="center" wrapText="1"/>
    </xf>
    <xf numFmtId="0" fontId="5" fillId="0" borderId="3" xfId="0" applyFont="1" applyFill="1" applyBorder="1" applyAlignment="1">
      <alignment horizontal="center" wrapText="1"/>
    </xf>
    <xf numFmtId="0" fontId="6" fillId="0" borderId="0" xfId="0" applyFont="1" applyFill="1" applyAlignment="1">
      <alignment horizontal="justify"/>
    </xf>
    <xf numFmtId="0" fontId="5" fillId="0" borderId="0" xfId="0" applyFont="1" applyFill="1" applyAlignment="1">
      <alignment horizontal="center"/>
    </xf>
    <xf numFmtId="0" fontId="5" fillId="0" borderId="6" xfId="0"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3" xfId="0" applyFont="1" applyFill="1" applyBorder="1" applyAlignment="1">
      <alignment horizontal="center" vertical="top" wrapText="1"/>
    </xf>
    <xf numFmtId="0" fontId="6" fillId="0" borderId="1" xfId="0" applyFont="1" applyFill="1" applyBorder="1" applyAlignment="1">
      <alignment horizontal="center" vertical="top" wrapText="1"/>
    </xf>
    <xf numFmtId="0" fontId="6" fillId="0" borderId="9"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6"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5" xfId="0" applyFont="1" applyFill="1" applyBorder="1" applyAlignment="1">
      <alignment horizontal="center" vertical="top" wrapText="1"/>
    </xf>
    <xf numFmtId="2" fontId="5" fillId="0" borderId="0" xfId="0" applyNumberFormat="1" applyFont="1" applyFill="1" applyBorder="1" applyAlignment="1">
      <alignment horizontal="center" vertical="top" wrapText="1"/>
    </xf>
    <xf numFmtId="0" fontId="5" fillId="0" borderId="6" xfId="0" applyFont="1" applyFill="1" applyBorder="1" applyAlignment="1">
      <alignment horizontal="left" vertical="top" wrapText="1"/>
    </xf>
    <xf numFmtId="0" fontId="5" fillId="0" borderId="5" xfId="0" applyFont="1" applyFill="1" applyBorder="1" applyAlignment="1">
      <alignment horizontal="left" vertical="top" wrapText="1"/>
    </xf>
    <xf numFmtId="0" fontId="5" fillId="0" borderId="3" xfId="0" applyFont="1" applyFill="1" applyBorder="1" applyAlignment="1">
      <alignment horizontal="left" vertical="top" wrapText="1"/>
    </xf>
    <xf numFmtId="2" fontId="5" fillId="0" borderId="6" xfId="0" applyNumberFormat="1" applyFont="1" applyFill="1" applyBorder="1" applyAlignment="1">
      <alignment horizontal="center" vertical="top" wrapText="1"/>
    </xf>
    <xf numFmtId="2" fontId="5" fillId="0" borderId="3" xfId="0" applyNumberFormat="1" applyFont="1" applyFill="1" applyBorder="1" applyAlignment="1">
      <alignment horizontal="center" vertical="top" wrapText="1"/>
    </xf>
    <xf numFmtId="164" fontId="5" fillId="0" borderId="6" xfId="0" applyNumberFormat="1" applyFont="1" applyFill="1" applyBorder="1" applyAlignment="1">
      <alignment horizontal="center" wrapText="1"/>
    </xf>
    <xf numFmtId="164" fontId="5" fillId="0" borderId="3" xfId="0" applyNumberFormat="1" applyFont="1" applyFill="1" applyBorder="1" applyAlignment="1">
      <alignment horizontal="center" wrapText="1"/>
    </xf>
    <xf numFmtId="0" fontId="6" fillId="0" borderId="6" xfId="0" applyFont="1" applyFill="1" applyBorder="1" applyAlignment="1">
      <alignment horizontal="left" vertical="top" wrapText="1"/>
    </xf>
    <xf numFmtId="0" fontId="6" fillId="0" borderId="5" xfId="0" applyFont="1" applyFill="1" applyBorder="1" applyAlignment="1">
      <alignment horizontal="left" vertical="top" wrapText="1"/>
    </xf>
    <xf numFmtId="0" fontId="6" fillId="0" borderId="3" xfId="0" applyFont="1" applyFill="1" applyBorder="1" applyAlignment="1">
      <alignment horizontal="left" vertical="top" wrapText="1"/>
    </xf>
    <xf numFmtId="164" fontId="5" fillId="0" borderId="5" xfId="0" applyNumberFormat="1" applyFont="1" applyFill="1" applyBorder="1" applyAlignment="1">
      <alignment horizontal="center" wrapText="1"/>
    </xf>
    <xf numFmtId="0" fontId="5" fillId="0" borderId="6"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0" xfId="0" applyFont="1" applyFill="1" applyBorder="1" applyAlignment="1">
      <alignment horizontal="center" vertical="top" wrapText="1"/>
    </xf>
    <xf numFmtId="0" fontId="5" fillId="0" borderId="7" xfId="0" applyFont="1" applyFill="1" applyBorder="1" applyAlignment="1">
      <alignment horizontal="center" vertical="top" wrapText="1"/>
    </xf>
    <xf numFmtId="0" fontId="12" fillId="0" borderId="50" xfId="0" applyFont="1" applyFill="1" applyBorder="1" applyAlignment="1">
      <alignment vertical="top" wrapText="1"/>
    </xf>
    <xf numFmtId="0" fontId="5" fillId="0" borderId="0" xfId="0" applyFont="1" applyFill="1" applyAlignment="1">
      <alignment horizontal="left"/>
    </xf>
    <xf numFmtId="0" fontId="5" fillId="0" borderId="0" xfId="0" applyFont="1" applyFill="1" applyAlignment="1">
      <alignment horizontal="left" wrapText="1"/>
    </xf>
    <xf numFmtId="0" fontId="6" fillId="0" borderId="0" xfId="0" applyFont="1" applyFill="1" applyAlignment="1">
      <alignment horizontal="center"/>
    </xf>
  </cellXfs>
  <cellStyles count="5">
    <cellStyle name="xl24" xfId="3"/>
    <cellStyle name="xl33" xfId="4"/>
    <cellStyle name="Гиперссылка" xfId="1" builtinId="8"/>
    <cellStyle name="Обычный" xfId="0" builtinId="0"/>
    <cellStyle name="Обычный_Лист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consultantplus://offline/ref=E0370804D54C1C445D5B984D756B716EED6A03848909E9F24AB2BB7E75245F03D30F498D290778FDD3D497A7D1KDHA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consultantplus://offline/ref=9D096CEF268CD972A9474125A39B96E6EADB8593C7829050A5534F39CBD7AC471A12544AC47B78FB76D23876504299AB33D04DB4AC6E3DE8pDH7K"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consultantplus://offline/ref=9D096CEF268CD972A9474125A39B96E6EADB8593C7829050A5534F39CBD7AC471A12544AC47B78FB76D23876504299AB33D04DB4AC6E3DE8pDH7K"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consultantplus://offline/ref=9D096CEF268CD972A9474125A39B96E6EADB8593C7829050A5534F39CBD7AC471A12544AC47B78FB76D23876504299AB33D04DB4AC6E3DE8pDH7K"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I102"/>
  <sheetViews>
    <sheetView topLeftCell="A6" zoomScaleSheetLayoutView="70" workbookViewId="0">
      <selection activeCell="G41" sqref="G41"/>
    </sheetView>
  </sheetViews>
  <sheetFormatPr defaultRowHeight="15"/>
  <cols>
    <col min="1" max="1" width="26.42578125" customWidth="1"/>
    <col min="2" max="2" width="6.42578125" customWidth="1"/>
    <col min="3" max="3" width="12.85546875" customWidth="1"/>
    <col min="4" max="4" width="10.5703125" customWidth="1"/>
    <col min="5" max="5" width="15" customWidth="1"/>
    <col min="6" max="6" width="15.5703125" customWidth="1"/>
    <col min="7" max="7" width="14.140625" customWidth="1"/>
    <col min="8" max="8" width="13.42578125" customWidth="1"/>
    <col min="9" max="9" width="11.5703125" bestFit="1" customWidth="1"/>
  </cols>
  <sheetData>
    <row r="1" spans="1:8">
      <c r="A1" s="178" t="s">
        <v>0</v>
      </c>
      <c r="B1" s="181"/>
      <c r="C1" s="181"/>
      <c r="D1" s="181"/>
      <c r="E1" s="181"/>
      <c r="F1" s="181"/>
      <c r="G1" s="181"/>
      <c r="H1" s="181"/>
    </row>
    <row r="2" spans="1:8">
      <c r="A2" s="178" t="s">
        <v>1</v>
      </c>
      <c r="B2" s="181"/>
      <c r="C2" s="181"/>
      <c r="D2" s="181"/>
      <c r="E2" s="181"/>
      <c r="F2" s="181"/>
      <c r="G2" s="181"/>
      <c r="H2" s="181"/>
    </row>
    <row r="3" spans="1:8">
      <c r="A3" s="178" t="s">
        <v>2</v>
      </c>
      <c r="B3" s="181"/>
      <c r="C3" s="181"/>
      <c r="D3" s="181"/>
      <c r="E3" s="181"/>
      <c r="F3" s="181"/>
      <c r="G3" s="181"/>
      <c r="H3" s="181"/>
    </row>
    <row r="4" spans="1:8">
      <c r="A4" s="178" t="s">
        <v>3</v>
      </c>
      <c r="B4" s="181"/>
      <c r="C4" s="181"/>
      <c r="D4" s="181"/>
      <c r="E4" s="181"/>
      <c r="F4" s="181"/>
      <c r="G4" s="181"/>
      <c r="H4" s="181"/>
    </row>
    <row r="5" spans="1:8">
      <c r="A5" s="178" t="s">
        <v>4</v>
      </c>
      <c r="B5" s="181"/>
      <c r="C5" s="181"/>
      <c r="D5" s="181"/>
      <c r="E5" s="181"/>
      <c r="F5" s="181"/>
      <c r="G5" s="181"/>
      <c r="H5" s="181"/>
    </row>
    <row r="6" spans="1:8">
      <c r="A6" s="180"/>
      <c r="B6" s="181"/>
      <c r="C6" s="181"/>
      <c r="D6" s="181"/>
      <c r="E6" s="181"/>
      <c r="F6" s="181"/>
      <c r="G6" s="181"/>
      <c r="H6" s="181"/>
    </row>
    <row r="7" spans="1:8">
      <c r="A7" s="177" t="s">
        <v>5</v>
      </c>
      <c r="B7" s="178"/>
      <c r="C7" s="178"/>
      <c r="D7" s="178"/>
      <c r="E7" s="178"/>
      <c r="F7" s="178"/>
      <c r="G7" s="178"/>
      <c r="H7" s="178"/>
    </row>
    <row r="8" spans="1:8">
      <c r="A8" s="184"/>
      <c r="B8" s="181"/>
      <c r="C8" s="181"/>
      <c r="D8" s="181"/>
      <c r="E8" s="181"/>
      <c r="F8" s="181"/>
      <c r="G8" s="181"/>
      <c r="H8" s="181"/>
    </row>
    <row r="9" spans="1:8">
      <c r="A9" s="177" t="s">
        <v>6</v>
      </c>
      <c r="B9" s="178"/>
      <c r="C9" s="178"/>
      <c r="D9" s="178"/>
      <c r="E9" s="178"/>
      <c r="F9" s="178"/>
      <c r="G9" s="178"/>
      <c r="H9" s="181"/>
    </row>
    <row r="10" spans="1:8">
      <c r="A10" s="177" t="s">
        <v>190</v>
      </c>
      <c r="B10" s="178"/>
      <c r="C10" s="178"/>
      <c r="D10" s="178"/>
      <c r="E10" s="178"/>
      <c r="F10" s="178"/>
      <c r="G10" s="178"/>
      <c r="H10" s="181"/>
    </row>
    <row r="11" spans="1:8">
      <c r="A11" s="177" t="s">
        <v>7</v>
      </c>
      <c r="B11" s="178"/>
      <c r="C11" s="178"/>
      <c r="D11" s="178"/>
      <c r="E11" s="178"/>
      <c r="F11" s="178"/>
      <c r="G11" s="178"/>
      <c r="H11" s="178"/>
    </row>
    <row r="12" spans="1:8" ht="15.75" customHeight="1">
      <c r="A12" s="177" t="s">
        <v>361</v>
      </c>
      <c r="B12" s="178"/>
      <c r="C12" s="178"/>
      <c r="D12" s="178"/>
      <c r="E12" s="178"/>
      <c r="F12" s="178"/>
      <c r="G12" s="178"/>
      <c r="H12" s="178"/>
    </row>
    <row r="13" spans="1:8">
      <c r="A13" s="177" t="s">
        <v>8</v>
      </c>
      <c r="B13" s="178"/>
      <c r="C13" s="178"/>
      <c r="D13" s="178"/>
      <c r="E13" s="178"/>
      <c r="F13" s="178"/>
      <c r="G13" s="178"/>
      <c r="H13" s="178"/>
    </row>
    <row r="14" spans="1:8">
      <c r="A14" s="177" t="s">
        <v>428</v>
      </c>
      <c r="B14" s="178"/>
      <c r="C14" s="178"/>
      <c r="D14" s="178"/>
      <c r="E14" s="178"/>
      <c r="F14" s="178"/>
      <c r="G14" s="178"/>
      <c r="H14" s="178"/>
    </row>
    <row r="15" spans="1:8">
      <c r="A15" s="184"/>
      <c r="B15" s="181"/>
      <c r="C15" s="181"/>
      <c r="D15" s="181"/>
      <c r="E15" s="181"/>
      <c r="F15" s="181"/>
      <c r="G15" s="181"/>
      <c r="H15" s="181"/>
    </row>
    <row r="16" spans="1:8">
      <c r="A16" s="184" t="s">
        <v>9</v>
      </c>
      <c r="B16" s="181"/>
      <c r="C16" s="181"/>
      <c r="D16" s="181"/>
      <c r="E16" s="181"/>
      <c r="F16" s="181"/>
      <c r="G16" s="181"/>
      <c r="H16" s="181"/>
    </row>
    <row r="17" spans="1:8">
      <c r="A17" s="182" t="s">
        <v>188</v>
      </c>
      <c r="B17" s="183"/>
      <c r="C17" s="183"/>
      <c r="D17" s="183"/>
      <c r="E17" s="183"/>
      <c r="F17" s="183"/>
      <c r="G17" s="183"/>
      <c r="H17" s="183"/>
    </row>
    <row r="18" spans="1:8">
      <c r="A18" s="182" t="s">
        <v>429</v>
      </c>
      <c r="B18" s="183"/>
      <c r="C18" s="183"/>
      <c r="D18" s="183"/>
      <c r="E18" s="183"/>
      <c r="F18" s="183"/>
      <c r="G18" s="183"/>
      <c r="H18" s="183"/>
    </row>
    <row r="19" spans="1:8">
      <c r="A19" s="182" t="s">
        <v>430</v>
      </c>
      <c r="B19" s="183"/>
      <c r="C19" s="183"/>
      <c r="D19" s="183"/>
      <c r="E19" s="183"/>
      <c r="F19" s="183"/>
      <c r="G19" s="183"/>
      <c r="H19" s="183"/>
    </row>
    <row r="20" spans="1:8">
      <c r="A20" s="177" t="s">
        <v>10</v>
      </c>
      <c r="B20" s="178"/>
      <c r="C20" s="178"/>
      <c r="D20" s="178"/>
      <c r="E20" s="178"/>
      <c r="F20" s="178"/>
      <c r="G20" s="178"/>
      <c r="H20" s="178"/>
    </row>
    <row r="21" spans="1:8">
      <c r="A21" s="177" t="s">
        <v>11</v>
      </c>
      <c r="B21" s="178"/>
      <c r="C21" s="178"/>
      <c r="D21" s="178"/>
      <c r="E21" s="178"/>
      <c r="F21" s="178"/>
      <c r="G21" s="178"/>
      <c r="H21" s="178"/>
    </row>
    <row r="22" spans="1:8">
      <c r="A22" s="177" t="s">
        <v>431</v>
      </c>
      <c r="B22" s="178"/>
      <c r="C22" s="178"/>
      <c r="D22" s="178"/>
      <c r="E22" s="178"/>
      <c r="F22" s="178"/>
      <c r="G22" s="178"/>
      <c r="H22" s="178"/>
    </row>
    <row r="23" spans="1:8">
      <c r="A23" s="177" t="s">
        <v>12</v>
      </c>
      <c r="B23" s="178"/>
      <c r="C23" s="178"/>
      <c r="D23" s="178"/>
      <c r="E23" s="178"/>
      <c r="F23" s="178"/>
      <c r="G23" s="178"/>
      <c r="H23" s="178"/>
    </row>
    <row r="24" spans="1:8">
      <c r="A24" s="177" t="s">
        <v>421</v>
      </c>
      <c r="B24" s="178"/>
      <c r="C24" s="178"/>
      <c r="D24" s="178"/>
      <c r="E24" s="178"/>
      <c r="F24" s="178"/>
      <c r="G24" s="178"/>
      <c r="H24" s="178"/>
    </row>
    <row r="25" spans="1:8">
      <c r="A25" s="177" t="s">
        <v>422</v>
      </c>
      <c r="B25" s="178"/>
      <c r="C25" s="178"/>
      <c r="D25" s="178"/>
      <c r="E25" s="178"/>
      <c r="F25" s="178"/>
      <c r="G25" s="178"/>
      <c r="H25" s="178"/>
    </row>
    <row r="26" spans="1:8">
      <c r="A26" s="177" t="s">
        <v>13</v>
      </c>
      <c r="B26" s="178"/>
      <c r="C26" s="178"/>
      <c r="D26" s="178"/>
      <c r="E26" s="178"/>
      <c r="F26" s="178"/>
      <c r="G26" s="178"/>
      <c r="H26" s="178"/>
    </row>
    <row r="27" spans="1:8">
      <c r="A27" s="177" t="s">
        <v>423</v>
      </c>
      <c r="B27" s="178"/>
      <c r="C27" s="178"/>
      <c r="D27" s="178"/>
      <c r="E27" s="178"/>
      <c r="F27" s="178"/>
      <c r="G27" s="178"/>
      <c r="H27" s="178"/>
    </row>
    <row r="28" spans="1:8">
      <c r="A28" s="177" t="s">
        <v>14</v>
      </c>
      <c r="B28" s="178"/>
      <c r="C28" s="178"/>
      <c r="D28" s="178"/>
      <c r="E28" s="178"/>
      <c r="F28" s="178"/>
      <c r="G28" s="178"/>
      <c r="H28" s="178"/>
    </row>
    <row r="29" spans="1:8">
      <c r="A29" s="177" t="s">
        <v>424</v>
      </c>
      <c r="B29" s="178"/>
      <c r="C29" s="178"/>
      <c r="D29" s="178"/>
      <c r="E29" s="178"/>
      <c r="F29" s="178"/>
      <c r="G29" s="178"/>
      <c r="H29" s="178"/>
    </row>
    <row r="30" spans="1:8">
      <c r="A30" s="177" t="s">
        <v>13</v>
      </c>
      <c r="B30" s="178"/>
      <c r="C30" s="178"/>
      <c r="D30" s="178"/>
      <c r="E30" s="178"/>
      <c r="F30" s="178"/>
      <c r="G30" s="178"/>
      <c r="H30" s="178"/>
    </row>
    <row r="31" spans="1:8">
      <c r="A31" s="177" t="s">
        <v>425</v>
      </c>
      <c r="B31" s="178"/>
      <c r="C31" s="178"/>
      <c r="D31" s="178"/>
      <c r="E31" s="178"/>
      <c r="F31" s="178"/>
      <c r="G31" s="178"/>
      <c r="H31" s="178"/>
    </row>
    <row r="32" spans="1:8">
      <c r="A32" s="177" t="s">
        <v>13</v>
      </c>
      <c r="B32" s="178"/>
      <c r="C32" s="178"/>
      <c r="D32" s="178"/>
      <c r="E32" s="178"/>
      <c r="F32" s="178"/>
      <c r="G32" s="178"/>
      <c r="H32" s="178"/>
    </row>
    <row r="33" spans="1:9">
      <c r="A33" s="177" t="s">
        <v>426</v>
      </c>
      <c r="B33" s="178"/>
      <c r="C33" s="178"/>
      <c r="D33" s="178"/>
      <c r="E33" s="178"/>
      <c r="F33" s="178"/>
      <c r="G33" s="178"/>
      <c r="H33" s="178"/>
    </row>
    <row r="34" spans="1:9">
      <c r="A34" s="177" t="s">
        <v>13</v>
      </c>
      <c r="B34" s="178"/>
      <c r="C34" s="178"/>
      <c r="D34" s="178"/>
      <c r="E34" s="178"/>
      <c r="F34" s="178"/>
      <c r="G34" s="178"/>
      <c r="H34" s="178"/>
    </row>
    <row r="35" spans="1:9">
      <c r="A35" s="179" t="s">
        <v>15</v>
      </c>
      <c r="B35" s="178"/>
      <c r="C35" s="178"/>
      <c r="D35" s="178"/>
      <c r="E35" s="178"/>
      <c r="F35" s="178"/>
      <c r="G35" s="178"/>
      <c r="H35" s="178"/>
    </row>
    <row r="36" spans="1:9">
      <c r="A36" s="177" t="s">
        <v>16</v>
      </c>
      <c r="B36" s="178"/>
      <c r="C36" s="178"/>
      <c r="D36" s="178"/>
      <c r="E36" s="178"/>
      <c r="F36" s="178"/>
      <c r="G36" s="178"/>
      <c r="H36" s="178"/>
    </row>
    <row r="37" spans="1:9">
      <c r="A37" s="184" t="s">
        <v>17</v>
      </c>
      <c r="B37" s="185"/>
      <c r="C37" s="185"/>
      <c r="D37" s="185"/>
      <c r="E37" s="185"/>
      <c r="F37" s="185"/>
      <c r="G37" s="185"/>
      <c r="H37" s="185"/>
    </row>
    <row r="38" spans="1:9" ht="15.75" thickBot="1">
      <c r="A38" s="186"/>
      <c r="B38" s="187"/>
      <c r="C38" s="187"/>
      <c r="D38" s="187"/>
      <c r="E38" s="187"/>
      <c r="F38" s="187"/>
      <c r="G38" s="187"/>
      <c r="H38" s="187"/>
    </row>
    <row r="39" spans="1:9" ht="15.75" thickBot="1">
      <c r="A39" s="188" t="s">
        <v>18</v>
      </c>
      <c r="B39" s="188" t="s">
        <v>19</v>
      </c>
      <c r="C39" s="190" t="s">
        <v>20</v>
      </c>
      <c r="D39" s="190" t="s">
        <v>21</v>
      </c>
      <c r="E39" s="192" t="s">
        <v>22</v>
      </c>
      <c r="F39" s="193"/>
      <c r="G39" s="193"/>
      <c r="H39" s="194"/>
    </row>
    <row r="40" spans="1:9" ht="54.75" customHeight="1" thickBot="1">
      <c r="A40" s="189"/>
      <c r="B40" s="189"/>
      <c r="C40" s="191"/>
      <c r="D40" s="191"/>
      <c r="E40" s="1" t="s">
        <v>432</v>
      </c>
      <c r="F40" s="1" t="s">
        <v>433</v>
      </c>
      <c r="G40" s="1" t="s">
        <v>434</v>
      </c>
      <c r="H40" s="1" t="s">
        <v>23</v>
      </c>
    </row>
    <row r="41" spans="1:9" ht="15.75" thickBot="1">
      <c r="A41" s="2">
        <v>1</v>
      </c>
      <c r="B41" s="1">
        <v>2</v>
      </c>
      <c r="C41" s="1">
        <v>3</v>
      </c>
      <c r="D41" s="1">
        <v>4</v>
      </c>
      <c r="E41" s="1">
        <v>5</v>
      </c>
      <c r="F41" s="1">
        <v>6</v>
      </c>
      <c r="G41" s="1">
        <v>7</v>
      </c>
      <c r="H41" s="1">
        <v>8</v>
      </c>
    </row>
    <row r="42" spans="1:9" ht="39" thickBot="1">
      <c r="A42" s="3" t="s">
        <v>24</v>
      </c>
      <c r="B42" s="4">
        <v>1</v>
      </c>
      <c r="C42" s="1" t="s">
        <v>25</v>
      </c>
      <c r="D42" s="1" t="s">
        <v>25</v>
      </c>
      <c r="E42" s="42">
        <f>'2025'!D25</f>
        <v>300</v>
      </c>
      <c r="F42" s="42">
        <f>'2026'!D24</f>
        <v>0</v>
      </c>
      <c r="G42" s="42">
        <f>'2027'!D26</f>
        <v>0</v>
      </c>
      <c r="H42" s="15"/>
    </row>
    <row r="43" spans="1:9" ht="30.75" customHeight="1" thickBot="1">
      <c r="A43" s="3" t="s">
        <v>26</v>
      </c>
      <c r="B43" s="4">
        <v>2</v>
      </c>
      <c r="C43" s="1" t="s">
        <v>25</v>
      </c>
      <c r="D43" s="1" t="s">
        <v>25</v>
      </c>
      <c r="E43" s="42">
        <f>'2025'!E58</f>
        <v>0</v>
      </c>
      <c r="F43" s="42">
        <f>'2026'!F56</f>
        <v>0</v>
      </c>
      <c r="G43" s="42">
        <f>'2027'!G58</f>
        <v>0</v>
      </c>
      <c r="H43" s="15"/>
    </row>
    <row r="44" spans="1:9" ht="19.5" customHeight="1" thickBot="1">
      <c r="A44" s="5" t="s">
        <v>27</v>
      </c>
      <c r="B44" s="4">
        <v>1000</v>
      </c>
      <c r="C44" s="1"/>
      <c r="D44" s="1"/>
      <c r="E44" s="42">
        <f>E47+E52+E54+E56+E59</f>
        <v>166007997.74000001</v>
      </c>
      <c r="F44" s="42">
        <f>F47+F52+F54+F56+F59</f>
        <v>138097699.27000001</v>
      </c>
      <c r="G44" s="42">
        <f>G47+G52+G54+G56+G59</f>
        <v>138217525</v>
      </c>
      <c r="H44" s="15"/>
      <c r="I44" s="20"/>
    </row>
    <row r="45" spans="1:9" ht="26.25" thickBot="1">
      <c r="A45" s="5" t="s">
        <v>28</v>
      </c>
      <c r="B45" s="4">
        <v>1100</v>
      </c>
      <c r="C45" s="1">
        <v>120</v>
      </c>
      <c r="D45" s="1"/>
      <c r="E45" s="42"/>
      <c r="F45" s="42"/>
      <c r="G45" s="42"/>
      <c r="H45" s="15"/>
    </row>
    <row r="46" spans="1:9" ht="15.75" customHeight="1" thickBot="1">
      <c r="A46" s="5" t="s">
        <v>29</v>
      </c>
      <c r="B46" s="4">
        <v>1110</v>
      </c>
      <c r="C46" s="1"/>
      <c r="D46" s="1"/>
      <c r="E46" s="42"/>
      <c r="F46" s="42"/>
      <c r="G46" s="42"/>
      <c r="H46" s="15"/>
    </row>
    <row r="47" spans="1:9" ht="39" thickBot="1">
      <c r="A47" s="5" t="s">
        <v>30</v>
      </c>
      <c r="B47" s="4">
        <v>1200</v>
      </c>
      <c r="C47" s="1">
        <v>130</v>
      </c>
      <c r="D47" s="1"/>
      <c r="E47" s="42">
        <f>E48+E49+E50</f>
        <v>132620437.19</v>
      </c>
      <c r="F47" s="42">
        <f>F48+F49+F50</f>
        <v>126853557.56</v>
      </c>
      <c r="G47" s="42">
        <f>G48+G49+G50</f>
        <v>126313612.19</v>
      </c>
      <c r="H47" s="15"/>
    </row>
    <row r="48" spans="1:9" ht="42" customHeight="1" thickBot="1">
      <c r="A48" s="5" t="s">
        <v>31</v>
      </c>
      <c r="B48" s="4">
        <v>1210</v>
      </c>
      <c r="C48" s="1">
        <v>130</v>
      </c>
      <c r="D48" s="1"/>
      <c r="E48" s="42">
        <f>'2025'!E26</f>
        <v>130870437.19</v>
      </c>
      <c r="F48" s="42">
        <f>'2026'!E25</f>
        <v>125103557.56</v>
      </c>
      <c r="G48" s="42">
        <f>'2027'!E27</f>
        <v>124563612.19</v>
      </c>
      <c r="H48" s="15"/>
    </row>
    <row r="49" spans="1:8" ht="81.75" customHeight="1" thickBot="1">
      <c r="A49" s="5" t="s">
        <v>32</v>
      </c>
      <c r="B49" s="4">
        <v>1220</v>
      </c>
      <c r="C49" s="1">
        <v>130</v>
      </c>
      <c r="D49" s="1"/>
      <c r="E49" s="42">
        <v>0</v>
      </c>
      <c r="F49" s="42">
        <v>0</v>
      </c>
      <c r="G49" s="42">
        <v>0</v>
      </c>
      <c r="H49" s="15"/>
    </row>
    <row r="50" spans="1:8" ht="41.25" customHeight="1" thickBot="1">
      <c r="A50" s="5" t="s">
        <v>33</v>
      </c>
      <c r="B50" s="4">
        <v>1230</v>
      </c>
      <c r="C50" s="1">
        <v>130</v>
      </c>
      <c r="D50" s="1"/>
      <c r="E50" s="42">
        <f>'2025'!H26</f>
        <v>1750000</v>
      </c>
      <c r="F50" s="42">
        <f>'2026'!H25</f>
        <v>1750000</v>
      </c>
      <c r="G50" s="42">
        <f>'2026'!H25</f>
        <v>1750000</v>
      </c>
      <c r="H50" s="15"/>
    </row>
    <row r="51" spans="1:8" ht="42.75" customHeight="1" thickBot="1">
      <c r="A51" s="5" t="s">
        <v>34</v>
      </c>
      <c r="B51" s="4">
        <v>1240</v>
      </c>
      <c r="C51" s="1">
        <v>130</v>
      </c>
      <c r="D51" s="1"/>
      <c r="E51" s="42">
        <v>0</v>
      </c>
      <c r="F51" s="42">
        <v>0</v>
      </c>
      <c r="G51" s="42">
        <v>0</v>
      </c>
      <c r="H51" s="15"/>
    </row>
    <row r="52" spans="1:8" ht="45.75" customHeight="1" thickBot="1">
      <c r="A52" s="5" t="s">
        <v>35</v>
      </c>
      <c r="B52" s="4">
        <v>1300</v>
      </c>
      <c r="C52" s="1">
        <v>140</v>
      </c>
      <c r="D52" s="1"/>
      <c r="E52" s="42"/>
      <c r="F52" s="42"/>
      <c r="G52" s="42"/>
      <c r="H52" s="15"/>
    </row>
    <row r="53" spans="1:8" ht="15.75" customHeight="1" thickBot="1">
      <c r="A53" s="5" t="s">
        <v>29</v>
      </c>
      <c r="B53" s="4">
        <v>1310</v>
      </c>
      <c r="C53" s="1">
        <v>140</v>
      </c>
      <c r="D53" s="1"/>
      <c r="E53" s="42"/>
      <c r="F53" s="42"/>
      <c r="G53" s="42"/>
      <c r="H53" s="15"/>
    </row>
    <row r="54" spans="1:8" ht="26.25" thickBot="1">
      <c r="A54" s="5" t="s">
        <v>36</v>
      </c>
      <c r="B54" s="4">
        <v>1400</v>
      </c>
      <c r="C54" s="1">
        <v>150</v>
      </c>
      <c r="D54" s="1"/>
      <c r="E54" s="42">
        <v>0</v>
      </c>
      <c r="F54" s="42">
        <v>0</v>
      </c>
      <c r="G54" s="42">
        <v>0</v>
      </c>
      <c r="H54" s="15"/>
    </row>
    <row r="55" spans="1:8" ht="15" customHeight="1" thickBot="1">
      <c r="A55" s="5" t="s">
        <v>37</v>
      </c>
      <c r="B55" s="4"/>
      <c r="C55" s="1"/>
      <c r="D55" s="1"/>
      <c r="E55" s="42"/>
      <c r="F55" s="42"/>
      <c r="G55" s="42"/>
      <c r="H55" s="15"/>
    </row>
    <row r="56" spans="1:8" ht="15.75" thickBot="1">
      <c r="A56" s="5" t="s">
        <v>38</v>
      </c>
      <c r="B56" s="4">
        <v>1500</v>
      </c>
      <c r="C56" s="1">
        <v>180</v>
      </c>
      <c r="D56" s="1"/>
      <c r="E56" s="42">
        <f>E57+E58</f>
        <v>33387560.549999997</v>
      </c>
      <c r="F56" s="42">
        <f>F57+F58</f>
        <v>11244141.710000001</v>
      </c>
      <c r="G56" s="42">
        <f>'2027'!F27+'2027'!G27</f>
        <v>11903912.810000001</v>
      </c>
      <c r="H56" s="15"/>
    </row>
    <row r="57" spans="1:8" ht="18.75" customHeight="1" thickBot="1">
      <c r="A57" s="5" t="s">
        <v>39</v>
      </c>
      <c r="B57" s="4">
        <v>1510</v>
      </c>
      <c r="C57" s="1">
        <v>180</v>
      </c>
      <c r="D57" s="1"/>
      <c r="E57" s="42">
        <f>'2025'!F26</f>
        <v>33387560.549999997</v>
      </c>
      <c r="F57" s="42">
        <f>'2026'!F25</f>
        <v>11244141.710000001</v>
      </c>
      <c r="G57" s="42">
        <f>'2027'!F27</f>
        <v>11903912.810000001</v>
      </c>
      <c r="H57" s="15"/>
    </row>
    <row r="58" spans="1:8" ht="26.25" thickBot="1">
      <c r="A58" s="5" t="s">
        <v>40</v>
      </c>
      <c r="B58" s="4">
        <v>1520</v>
      </c>
      <c r="C58" s="1">
        <v>180</v>
      </c>
      <c r="D58" s="1"/>
      <c r="E58" s="42">
        <f>'2025'!G27</f>
        <v>0</v>
      </c>
      <c r="F58" s="42">
        <f>'2026'!D55</f>
        <v>0</v>
      </c>
      <c r="G58" s="42">
        <f>'2027'!D57</f>
        <v>0</v>
      </c>
      <c r="H58" s="15"/>
    </row>
    <row r="59" spans="1:8" ht="29.25" customHeight="1" thickBot="1">
      <c r="A59" s="5" t="s">
        <v>41</v>
      </c>
      <c r="B59" s="4">
        <v>1900</v>
      </c>
      <c r="C59" s="1"/>
      <c r="D59" s="1"/>
      <c r="E59" s="42">
        <v>0</v>
      </c>
      <c r="F59" s="42">
        <v>0</v>
      </c>
      <c r="G59" s="42">
        <v>0</v>
      </c>
      <c r="H59" s="15"/>
    </row>
    <row r="60" spans="1:8" ht="27.75" customHeight="1" thickBot="1">
      <c r="A60" s="3" t="s">
        <v>42</v>
      </c>
      <c r="B60" s="4">
        <v>1980</v>
      </c>
      <c r="C60" s="1"/>
      <c r="D60" s="1"/>
      <c r="E60" s="42">
        <v>0</v>
      </c>
      <c r="F60" s="42">
        <v>0</v>
      </c>
      <c r="G60" s="42">
        <v>0</v>
      </c>
      <c r="H60" s="15"/>
    </row>
    <row r="61" spans="1:8" ht="28.5" customHeight="1" thickBot="1">
      <c r="A61" s="5" t="s">
        <v>43</v>
      </c>
      <c r="B61" s="4">
        <v>1981</v>
      </c>
      <c r="C61" s="1">
        <v>510</v>
      </c>
      <c r="D61" s="1"/>
      <c r="E61" s="42">
        <v>0</v>
      </c>
      <c r="F61" s="42">
        <v>0</v>
      </c>
      <c r="G61" s="42">
        <v>0</v>
      </c>
      <c r="H61" s="15"/>
    </row>
    <row r="62" spans="1:8" ht="21" customHeight="1" thickBot="1">
      <c r="A62" s="5" t="s">
        <v>44</v>
      </c>
      <c r="B62" s="4">
        <v>2000</v>
      </c>
      <c r="C62" s="1" t="s">
        <v>25</v>
      </c>
      <c r="D62" s="1"/>
      <c r="E62" s="42">
        <f>'2025'!D27</f>
        <v>166008297.74000001</v>
      </c>
      <c r="F62" s="42">
        <f>'2026'!D26</f>
        <v>138097699.27000001</v>
      </c>
      <c r="G62" s="42">
        <f>'2027'!D28</f>
        <v>138217525</v>
      </c>
      <c r="H62" s="15"/>
    </row>
    <row r="63" spans="1:8" ht="26.25" thickBot="1">
      <c r="A63" s="120" t="s">
        <v>45</v>
      </c>
      <c r="B63" s="4">
        <v>2100</v>
      </c>
      <c r="C63" s="1" t="s">
        <v>25</v>
      </c>
      <c r="D63" s="1"/>
      <c r="E63" s="42">
        <f>E64+E65+E66+E67+E70</f>
        <v>122361176.25999999</v>
      </c>
      <c r="F63" s="42">
        <f>F64+F65+F66+F67+F70</f>
        <v>106268754.23</v>
      </c>
      <c r="G63" s="42">
        <f>G64+G65+G66+G67+G70</f>
        <v>106268754.23</v>
      </c>
      <c r="H63" s="15"/>
    </row>
    <row r="64" spans="1:8" ht="16.5" customHeight="1" thickBot="1">
      <c r="A64" s="5" t="s">
        <v>46</v>
      </c>
      <c r="B64" s="4">
        <v>2110</v>
      </c>
      <c r="C64" s="1">
        <v>111</v>
      </c>
      <c r="D64" s="1"/>
      <c r="E64" s="42">
        <f>'2025'!D30</f>
        <v>90293600</v>
      </c>
      <c r="F64" s="42">
        <f>'2026'!D29</f>
        <v>77933874.230000004</v>
      </c>
      <c r="G64" s="42">
        <f>'2027'!D31</f>
        <v>77933874.230000004</v>
      </c>
      <c r="H64" s="15" t="s">
        <v>25</v>
      </c>
    </row>
    <row r="65" spans="1:8" ht="38.25" customHeight="1" thickBot="1">
      <c r="A65" s="5" t="s">
        <v>47</v>
      </c>
      <c r="B65" s="4">
        <v>2120</v>
      </c>
      <c r="C65" s="1">
        <v>112</v>
      </c>
      <c r="D65" s="1"/>
      <c r="E65" s="42">
        <f>'2025'!D31</f>
        <v>4800000</v>
      </c>
      <c r="F65" s="42">
        <f>'2026'!D30</f>
        <v>4800000</v>
      </c>
      <c r="G65" s="42">
        <f>'2027'!D32</f>
        <v>4800000</v>
      </c>
      <c r="H65" s="15"/>
    </row>
    <row r="66" spans="1:8" ht="42" customHeight="1" thickBot="1">
      <c r="A66" s="5" t="s">
        <v>48</v>
      </c>
      <c r="B66" s="4">
        <v>2130</v>
      </c>
      <c r="C66" s="1">
        <v>113</v>
      </c>
      <c r="D66" s="1"/>
      <c r="E66" s="42">
        <v>0</v>
      </c>
      <c r="F66" s="42">
        <v>0</v>
      </c>
      <c r="G66" s="42">
        <v>0</v>
      </c>
      <c r="H66" s="15" t="s">
        <v>25</v>
      </c>
    </row>
    <row r="67" spans="1:8" ht="55.5" customHeight="1" thickBot="1">
      <c r="A67" s="5" t="s">
        <v>49</v>
      </c>
      <c r="B67" s="4">
        <v>2140</v>
      </c>
      <c r="C67" s="1">
        <v>119</v>
      </c>
      <c r="D67" s="1"/>
      <c r="E67" s="42">
        <f>'2025'!D33</f>
        <v>27267576.259999998</v>
      </c>
      <c r="F67" s="42">
        <f>'2026'!D33</f>
        <v>23534880</v>
      </c>
      <c r="G67" s="42">
        <f>'2027'!D35</f>
        <v>23534880</v>
      </c>
      <c r="H67" s="15" t="s">
        <v>25</v>
      </c>
    </row>
    <row r="68" spans="1:8" ht="33.75" customHeight="1" thickBot="1">
      <c r="A68" s="5" t="s">
        <v>50</v>
      </c>
      <c r="B68" s="4">
        <v>2141</v>
      </c>
      <c r="C68" s="1">
        <v>119</v>
      </c>
      <c r="D68" s="1"/>
      <c r="E68" s="42">
        <v>0</v>
      </c>
      <c r="F68" s="42">
        <v>0</v>
      </c>
      <c r="G68" s="42">
        <v>0</v>
      </c>
      <c r="H68" s="15" t="s">
        <v>25</v>
      </c>
    </row>
    <row r="69" spans="1:8" ht="17.25" customHeight="1" thickBot="1">
      <c r="A69" s="5" t="s">
        <v>51</v>
      </c>
      <c r="B69" s="4">
        <v>2142</v>
      </c>
      <c r="C69" s="1">
        <v>119</v>
      </c>
      <c r="D69" s="1"/>
      <c r="E69" s="42">
        <v>0</v>
      </c>
      <c r="F69" s="42">
        <v>0</v>
      </c>
      <c r="G69" s="42">
        <v>0</v>
      </c>
      <c r="H69" s="15" t="s">
        <v>25</v>
      </c>
    </row>
    <row r="70" spans="1:8" ht="15" customHeight="1" thickBot="1">
      <c r="A70" s="5" t="s">
        <v>52</v>
      </c>
      <c r="B70" s="4">
        <v>2170</v>
      </c>
      <c r="C70" s="1">
        <v>139</v>
      </c>
      <c r="D70" s="1"/>
      <c r="E70" s="42">
        <v>0</v>
      </c>
      <c r="F70" s="42">
        <v>0</v>
      </c>
      <c r="G70" s="42">
        <v>0</v>
      </c>
      <c r="H70" s="15" t="s">
        <v>25</v>
      </c>
    </row>
    <row r="71" spans="1:8" ht="18" customHeight="1" thickBot="1">
      <c r="A71" s="5" t="s">
        <v>53</v>
      </c>
      <c r="B71" s="4">
        <v>2171</v>
      </c>
      <c r="C71" s="1">
        <v>139</v>
      </c>
      <c r="D71" s="1"/>
      <c r="E71" s="42">
        <v>0</v>
      </c>
      <c r="F71" s="42">
        <v>0</v>
      </c>
      <c r="G71" s="42">
        <v>0</v>
      </c>
      <c r="H71" s="15"/>
    </row>
    <row r="72" spans="1:8" ht="15.75" customHeight="1" thickBot="1">
      <c r="A72" s="5" t="s">
        <v>54</v>
      </c>
      <c r="B72" s="4">
        <v>2172</v>
      </c>
      <c r="C72" s="1">
        <v>139</v>
      </c>
      <c r="D72" s="1"/>
      <c r="E72" s="42">
        <v>0</v>
      </c>
      <c r="F72" s="42">
        <v>0</v>
      </c>
      <c r="G72" s="42">
        <v>0</v>
      </c>
      <c r="H72" s="15"/>
    </row>
    <row r="73" spans="1:8" ht="27.75" customHeight="1" thickBot="1">
      <c r="A73" s="120" t="s">
        <v>55</v>
      </c>
      <c r="B73" s="4">
        <v>2200</v>
      </c>
      <c r="C73" s="1">
        <v>300</v>
      </c>
      <c r="D73" s="1"/>
      <c r="E73" s="42">
        <f>E74+E75+E76+E77</f>
        <v>1719400</v>
      </c>
      <c r="F73" s="42">
        <f>F74+F75+F76+F77</f>
        <v>1719400</v>
      </c>
      <c r="G73" s="42">
        <f>G74+G75+G76+G77</f>
        <v>1719400</v>
      </c>
      <c r="H73" s="15"/>
    </row>
    <row r="74" spans="1:8" ht="30" customHeight="1" thickBot="1">
      <c r="A74" s="5" t="s">
        <v>56</v>
      </c>
      <c r="B74" s="4">
        <v>2210</v>
      </c>
      <c r="C74" s="1">
        <v>320</v>
      </c>
      <c r="D74" s="1"/>
      <c r="E74" s="42">
        <v>0</v>
      </c>
      <c r="F74" s="42">
        <v>0</v>
      </c>
      <c r="G74" s="42">
        <v>0</v>
      </c>
      <c r="H74" s="15" t="s">
        <v>25</v>
      </c>
    </row>
    <row r="75" spans="1:8" ht="54.75" customHeight="1" thickBot="1">
      <c r="A75" s="5" t="s">
        <v>57</v>
      </c>
      <c r="B75" s="4">
        <v>2211</v>
      </c>
      <c r="C75" s="1">
        <v>321</v>
      </c>
      <c r="D75" s="1"/>
      <c r="E75" s="42">
        <f>'2025'!D47</f>
        <v>1719400</v>
      </c>
      <c r="F75" s="42">
        <f>'2026'!D45</f>
        <v>1719400</v>
      </c>
      <c r="G75" s="42">
        <f>'2027'!D47</f>
        <v>1719400</v>
      </c>
      <c r="H75" s="15" t="s">
        <v>25</v>
      </c>
    </row>
    <row r="76" spans="1:8" ht="56.25" customHeight="1" thickBot="1">
      <c r="A76" s="5" t="s">
        <v>58</v>
      </c>
      <c r="B76" s="4">
        <v>2230</v>
      </c>
      <c r="C76" s="1">
        <v>350</v>
      </c>
      <c r="D76" s="1"/>
      <c r="E76" s="42">
        <f>'2025'!D50</f>
        <v>0</v>
      </c>
      <c r="F76" s="42">
        <f>'2026'!D48</f>
        <v>0</v>
      </c>
      <c r="G76" s="42">
        <f>'2027'!D50</f>
        <v>0</v>
      </c>
      <c r="H76" s="15" t="s">
        <v>25</v>
      </c>
    </row>
    <row r="77" spans="1:8" ht="41.25" customHeight="1" thickBot="1">
      <c r="A77" s="5" t="s">
        <v>59</v>
      </c>
      <c r="B77" s="4">
        <v>2240</v>
      </c>
      <c r="C77" s="1">
        <v>360</v>
      </c>
      <c r="D77" s="1"/>
      <c r="E77" s="42">
        <v>0</v>
      </c>
      <c r="F77" s="42">
        <v>0</v>
      </c>
      <c r="G77" s="42">
        <v>0</v>
      </c>
      <c r="H77" s="15" t="s">
        <v>25</v>
      </c>
    </row>
    <row r="78" spans="1:8" ht="42.75" customHeight="1" thickBot="1">
      <c r="A78" s="120" t="s">
        <v>60</v>
      </c>
      <c r="B78" s="4">
        <v>2300</v>
      </c>
      <c r="C78" s="1">
        <v>850</v>
      </c>
      <c r="D78" s="1"/>
      <c r="E78" s="42">
        <f>E79+E81+E80</f>
        <v>386464</v>
      </c>
      <c r="F78" s="42">
        <f>F79+F80+F81</f>
        <v>386651</v>
      </c>
      <c r="G78" s="42">
        <f>G79+G80+G81</f>
        <v>386845</v>
      </c>
      <c r="H78" s="15" t="s">
        <v>25</v>
      </c>
    </row>
    <row r="79" spans="1:8" ht="29.25" customHeight="1" thickBot="1">
      <c r="A79" s="5" t="s">
        <v>61</v>
      </c>
      <c r="B79" s="4">
        <v>2310</v>
      </c>
      <c r="C79" s="1">
        <v>851</v>
      </c>
      <c r="D79" s="1"/>
      <c r="E79" s="42">
        <f>'2025'!D51</f>
        <v>355883</v>
      </c>
      <c r="F79" s="42">
        <f>'2026'!D49</f>
        <v>355883</v>
      </c>
      <c r="G79" s="42">
        <f>'2027'!D51</f>
        <v>355883</v>
      </c>
      <c r="H79" s="15" t="s">
        <v>25</v>
      </c>
    </row>
    <row r="80" spans="1:8" ht="42" customHeight="1" thickBot="1">
      <c r="A80" s="5" t="s">
        <v>62</v>
      </c>
      <c r="B80" s="4">
        <v>2320</v>
      </c>
      <c r="C80" s="1">
        <v>852</v>
      </c>
      <c r="D80" s="1"/>
      <c r="E80" s="42">
        <f>'2025'!D53</f>
        <v>25914</v>
      </c>
      <c r="F80" s="42">
        <f>'2026'!D51</f>
        <v>25914</v>
      </c>
      <c r="G80" s="42">
        <f>'2027'!D53</f>
        <v>25914</v>
      </c>
      <c r="H80" s="15"/>
    </row>
    <row r="81" spans="1:8" ht="42" customHeight="1" thickBot="1">
      <c r="A81" s="5" t="s">
        <v>63</v>
      </c>
      <c r="B81" s="4">
        <v>2330</v>
      </c>
      <c r="C81" s="1">
        <v>853</v>
      </c>
      <c r="D81" s="1"/>
      <c r="E81" s="42">
        <f>'2025'!D55</f>
        <v>4667</v>
      </c>
      <c r="F81" s="42">
        <f>'2026'!D53</f>
        <v>4854</v>
      </c>
      <c r="G81" s="42">
        <f>'2027'!D55</f>
        <v>5048</v>
      </c>
      <c r="H81" s="15"/>
    </row>
    <row r="82" spans="1:8" ht="42" customHeight="1" thickBot="1">
      <c r="A82" s="120" t="s">
        <v>64</v>
      </c>
      <c r="B82" s="4">
        <v>2400</v>
      </c>
      <c r="C82" s="1" t="s">
        <v>25</v>
      </c>
      <c r="D82" s="1"/>
      <c r="E82" s="42">
        <f>E83+E84+E85</f>
        <v>0</v>
      </c>
      <c r="F82" s="42">
        <f>F83+F84+F85</f>
        <v>0</v>
      </c>
      <c r="G82" s="42">
        <f>G83+G84+G85</f>
        <v>0</v>
      </c>
      <c r="H82" s="15"/>
    </row>
    <row r="83" spans="1:8" ht="42" customHeight="1" thickBot="1">
      <c r="A83" s="5" t="s">
        <v>65</v>
      </c>
      <c r="B83" s="4">
        <v>2410</v>
      </c>
      <c r="C83" s="1">
        <v>810</v>
      </c>
      <c r="D83" s="1"/>
      <c r="E83" s="42">
        <v>0</v>
      </c>
      <c r="F83" s="42">
        <v>0</v>
      </c>
      <c r="G83" s="42">
        <v>0</v>
      </c>
      <c r="H83" s="15" t="s">
        <v>25</v>
      </c>
    </row>
    <row r="84" spans="1:8" ht="45" customHeight="1" thickBot="1">
      <c r="A84" s="5" t="s">
        <v>66</v>
      </c>
      <c r="B84" s="4">
        <v>2500</v>
      </c>
      <c r="C84" s="1" t="s">
        <v>67</v>
      </c>
      <c r="D84" s="1"/>
      <c r="E84" s="42">
        <v>0</v>
      </c>
      <c r="F84" s="42">
        <v>0</v>
      </c>
      <c r="G84" s="42">
        <v>0</v>
      </c>
      <c r="H84" s="15" t="s">
        <v>25</v>
      </c>
    </row>
    <row r="85" spans="1:8" ht="43.5" customHeight="1" thickBot="1">
      <c r="A85" s="5" t="s">
        <v>68</v>
      </c>
      <c r="B85" s="4">
        <v>2520</v>
      </c>
      <c r="C85" s="1">
        <v>831</v>
      </c>
      <c r="D85" s="1"/>
      <c r="E85" s="42">
        <v>0</v>
      </c>
      <c r="F85" s="42">
        <v>0</v>
      </c>
      <c r="G85" s="42">
        <v>0</v>
      </c>
      <c r="H85" s="15" t="s">
        <v>25</v>
      </c>
    </row>
    <row r="86" spans="1:8" ht="34.5" customHeight="1" thickBot="1">
      <c r="A86" s="3" t="s">
        <v>69</v>
      </c>
      <c r="B86" s="4">
        <v>2600</v>
      </c>
      <c r="C86" s="121" t="s">
        <v>25</v>
      </c>
      <c r="D86" s="1"/>
      <c r="E86" s="42">
        <f>E87+E88+E89+E90+E92</f>
        <v>41540957.480000004</v>
      </c>
      <c r="F86" s="42">
        <f>F90+F92+F93</f>
        <v>29722894.039999999</v>
      </c>
      <c r="G86" s="42">
        <f>'2027'!D36+G92+G93</f>
        <v>29842525.770000003</v>
      </c>
      <c r="H86" s="15" t="s">
        <v>25</v>
      </c>
    </row>
    <row r="87" spans="1:8" ht="30" customHeight="1" thickBot="1">
      <c r="A87" s="5" t="s">
        <v>70</v>
      </c>
      <c r="B87" s="4">
        <v>2610</v>
      </c>
      <c r="C87" s="1">
        <v>241</v>
      </c>
      <c r="D87" s="1"/>
      <c r="E87" s="42">
        <v>0</v>
      </c>
      <c r="F87" s="42">
        <v>0</v>
      </c>
      <c r="G87" s="42">
        <v>0</v>
      </c>
      <c r="H87" s="15" t="s">
        <v>25</v>
      </c>
    </row>
    <row r="88" spans="1:8" ht="40.5" customHeight="1" thickBot="1">
      <c r="A88" s="5" t="s">
        <v>71</v>
      </c>
      <c r="B88" s="4">
        <v>2620</v>
      </c>
      <c r="C88" s="1">
        <v>242</v>
      </c>
      <c r="D88" s="1"/>
      <c r="E88" s="42">
        <v>0</v>
      </c>
      <c r="F88" s="42">
        <v>0</v>
      </c>
      <c r="G88" s="42">
        <v>0</v>
      </c>
      <c r="H88" s="15"/>
    </row>
    <row r="89" spans="1:8" ht="54" customHeight="1" thickBot="1">
      <c r="A89" s="5" t="s">
        <v>72</v>
      </c>
      <c r="B89" s="4">
        <v>2630</v>
      </c>
      <c r="C89" s="1">
        <v>243</v>
      </c>
      <c r="D89" s="1"/>
      <c r="E89" s="42">
        <f>'2025'!D35</f>
        <v>0</v>
      </c>
      <c r="F89" s="42">
        <v>0</v>
      </c>
      <c r="G89" s="42">
        <v>0</v>
      </c>
      <c r="H89" s="15"/>
    </row>
    <row r="90" spans="1:8" ht="28.5" customHeight="1" thickBot="1">
      <c r="A90" s="5" t="s">
        <v>73</v>
      </c>
      <c r="B90" s="4">
        <v>2640</v>
      </c>
      <c r="C90" s="1">
        <v>244</v>
      </c>
      <c r="D90" s="1"/>
      <c r="E90" s="42">
        <f>'2025'!D36</f>
        <v>30618550.07</v>
      </c>
      <c r="F90" s="42">
        <f>'2026'!D34</f>
        <v>18360457.140000001</v>
      </c>
      <c r="G90" s="42">
        <f>'2027'!D36</f>
        <v>18042791.390000001</v>
      </c>
      <c r="H90" s="15"/>
    </row>
    <row r="91" spans="1:8" ht="15.75" thickBot="1">
      <c r="A91" s="5" t="s">
        <v>74</v>
      </c>
      <c r="B91" s="4"/>
      <c r="C91" s="1"/>
      <c r="D91" s="1"/>
      <c r="E91" s="42"/>
      <c r="F91" s="42"/>
      <c r="G91" s="42"/>
      <c r="H91" s="15"/>
    </row>
    <row r="92" spans="1:8" s="158" customFormat="1" ht="51.75" thickBot="1">
      <c r="A92" s="5" t="s">
        <v>397</v>
      </c>
      <c r="B92" s="4">
        <v>2650</v>
      </c>
      <c r="C92" s="1">
        <v>247</v>
      </c>
      <c r="D92" s="1"/>
      <c r="E92" s="42">
        <f>'2025'!D46</f>
        <v>10922407.41</v>
      </c>
      <c r="F92" s="42">
        <f>'2026'!D44</f>
        <v>11362436.9</v>
      </c>
      <c r="G92" s="42">
        <f>'2027'!D46</f>
        <v>11799734.380000001</v>
      </c>
      <c r="H92" s="15"/>
    </row>
    <row r="93" spans="1:8" ht="39" thickBot="1">
      <c r="A93" s="120" t="s">
        <v>75</v>
      </c>
      <c r="B93" s="4">
        <v>2660</v>
      </c>
      <c r="C93" s="1">
        <v>400</v>
      </c>
      <c r="D93" s="1"/>
      <c r="E93" s="42">
        <f>E94+E95</f>
        <v>0</v>
      </c>
      <c r="F93" s="42">
        <f>F95</f>
        <v>0</v>
      </c>
      <c r="G93" s="42">
        <f>G95</f>
        <v>0</v>
      </c>
      <c r="H93" s="15" t="s">
        <v>25</v>
      </c>
    </row>
    <row r="94" spans="1:8" ht="39" customHeight="1" thickBot="1">
      <c r="A94" s="120" t="s">
        <v>76</v>
      </c>
      <c r="B94" s="4">
        <v>2661</v>
      </c>
      <c r="C94" s="1">
        <v>406</v>
      </c>
      <c r="D94" s="1"/>
      <c r="E94" s="42">
        <v>0</v>
      </c>
      <c r="F94" s="42">
        <v>0</v>
      </c>
      <c r="G94" s="42">
        <v>0</v>
      </c>
      <c r="H94" s="15" t="s">
        <v>25</v>
      </c>
    </row>
    <row r="95" spans="1:8" ht="53.25" customHeight="1" thickBot="1">
      <c r="A95" s="120" t="s">
        <v>77</v>
      </c>
      <c r="B95" s="4">
        <v>2662</v>
      </c>
      <c r="C95" s="1">
        <v>407</v>
      </c>
      <c r="D95" s="1"/>
      <c r="E95" s="42">
        <f>'2025'!D57</f>
        <v>0</v>
      </c>
      <c r="F95" s="42">
        <f>'2026'!D55</f>
        <v>0</v>
      </c>
      <c r="G95" s="42">
        <f>'2027'!D57</f>
        <v>0</v>
      </c>
      <c r="H95" s="15">
        <v>0</v>
      </c>
    </row>
    <row r="96" spans="1:8" ht="33" customHeight="1" thickBot="1">
      <c r="A96" s="3" t="s">
        <v>78</v>
      </c>
      <c r="B96" s="4">
        <v>3000</v>
      </c>
      <c r="C96" s="1">
        <v>100</v>
      </c>
      <c r="D96" s="1"/>
      <c r="E96" s="42">
        <v>0</v>
      </c>
      <c r="F96" s="42">
        <v>0</v>
      </c>
      <c r="G96" s="42">
        <v>0</v>
      </c>
      <c r="H96" s="15">
        <v>0</v>
      </c>
    </row>
    <row r="97" spans="1:8" ht="30" customHeight="1" thickBot="1">
      <c r="A97" s="3" t="s">
        <v>79</v>
      </c>
      <c r="B97" s="4">
        <v>3010</v>
      </c>
      <c r="C97" s="1"/>
      <c r="D97" s="1"/>
      <c r="E97" s="42">
        <v>0</v>
      </c>
      <c r="F97" s="42">
        <v>0</v>
      </c>
      <c r="G97" s="42">
        <v>0</v>
      </c>
      <c r="H97" s="15">
        <v>0</v>
      </c>
    </row>
    <row r="98" spans="1:8" ht="26.25" thickBot="1">
      <c r="A98" s="3" t="s">
        <v>80</v>
      </c>
      <c r="B98" s="4">
        <v>3020</v>
      </c>
      <c r="C98" s="1"/>
      <c r="D98" s="1"/>
      <c r="E98" s="42">
        <v>0</v>
      </c>
      <c r="F98" s="42">
        <v>0</v>
      </c>
      <c r="G98" s="42">
        <v>0</v>
      </c>
      <c r="H98" s="15">
        <v>0</v>
      </c>
    </row>
    <row r="99" spans="1:8" ht="32.25" customHeight="1" thickBot="1">
      <c r="A99" s="3" t="s">
        <v>81</v>
      </c>
      <c r="B99" s="4">
        <v>3030</v>
      </c>
      <c r="C99" s="1"/>
      <c r="D99" s="1"/>
      <c r="E99" s="42">
        <v>0</v>
      </c>
      <c r="F99" s="42">
        <v>0</v>
      </c>
      <c r="G99" s="42">
        <v>0</v>
      </c>
      <c r="H99" s="15">
        <v>0</v>
      </c>
    </row>
    <row r="100" spans="1:8" ht="16.5" customHeight="1" thickBot="1">
      <c r="A100" s="3" t="s">
        <v>82</v>
      </c>
      <c r="B100" s="4">
        <v>4000</v>
      </c>
      <c r="C100" s="1" t="s">
        <v>25</v>
      </c>
      <c r="D100" s="1"/>
      <c r="E100" s="42">
        <v>0</v>
      </c>
      <c r="F100" s="42">
        <v>0</v>
      </c>
      <c r="G100" s="42">
        <v>0</v>
      </c>
      <c r="H100" s="15">
        <v>0</v>
      </c>
    </row>
    <row r="101" spans="1:8" ht="28.5" customHeight="1" thickBot="1">
      <c r="A101" s="5" t="s">
        <v>83</v>
      </c>
      <c r="B101" s="4">
        <v>4010</v>
      </c>
      <c r="C101" s="1">
        <v>610</v>
      </c>
      <c r="D101" s="1"/>
      <c r="E101" s="42">
        <v>0</v>
      </c>
      <c r="F101" s="42">
        <v>0</v>
      </c>
      <c r="G101" s="42">
        <v>0</v>
      </c>
      <c r="H101" s="15">
        <v>0</v>
      </c>
    </row>
    <row r="102" spans="1:8" ht="29.25" customHeight="1"/>
  </sheetData>
  <mergeCells count="43">
    <mergeCell ref="A37:H37"/>
    <mergeCell ref="A38:H38"/>
    <mergeCell ref="A39:A40"/>
    <mergeCell ref="B39:B40"/>
    <mergeCell ref="C39:C40"/>
    <mergeCell ref="D39:D40"/>
    <mergeCell ref="E39:H39"/>
    <mergeCell ref="A12:H12"/>
    <mergeCell ref="A13:H13"/>
    <mergeCell ref="A1:H1"/>
    <mergeCell ref="A2:H2"/>
    <mergeCell ref="A3:H3"/>
    <mergeCell ref="A4:H4"/>
    <mergeCell ref="A5:H5"/>
    <mergeCell ref="A7:H7"/>
    <mergeCell ref="A8:H8"/>
    <mergeCell ref="A14:H14"/>
    <mergeCell ref="A15:H15"/>
    <mergeCell ref="A16:H16"/>
    <mergeCell ref="A17:H17"/>
    <mergeCell ref="A23:H23"/>
    <mergeCell ref="A22:H22"/>
    <mergeCell ref="A36:H36"/>
    <mergeCell ref="A6:H6"/>
    <mergeCell ref="A9:H9"/>
    <mergeCell ref="A10:H10"/>
    <mergeCell ref="A11:H11"/>
    <mergeCell ref="A26:H26"/>
    <mergeCell ref="A27:H27"/>
    <mergeCell ref="A28:H28"/>
    <mergeCell ref="A29:H29"/>
    <mergeCell ref="A24:H24"/>
    <mergeCell ref="A18:H18"/>
    <mergeCell ref="A19:H19"/>
    <mergeCell ref="A20:H20"/>
    <mergeCell ref="A21:H21"/>
    <mergeCell ref="A30:H30"/>
    <mergeCell ref="A25:H25"/>
    <mergeCell ref="A31:H31"/>
    <mergeCell ref="A32:H32"/>
    <mergeCell ref="A33:H33"/>
    <mergeCell ref="A34:H34"/>
    <mergeCell ref="A35:H35"/>
  </mergeCells>
  <hyperlinks>
    <hyperlink ref="A35" r:id="rId1" display="consultantplus://offline/ref=E0370804D54C1C445D5B984D756B716EED6A03848909E9F24AB2BB7E75245F03D30F498D290778FDD3D497A7D1KDHAK"/>
    <hyperlink ref="C39" location="P734" display="P734"/>
    <hyperlink ref="D39" location="P740" display="P740"/>
    <hyperlink ref="A42" location="P741" display="P741"/>
    <hyperlink ref="A43" location="P741" display="P741"/>
    <hyperlink ref="A60" location="P742" display="P742"/>
    <hyperlink ref="A86" location="P743" display="P743"/>
    <hyperlink ref="A96" location="P744" display="P744"/>
    <hyperlink ref="A97" location="P744" display="P744"/>
    <hyperlink ref="A98" location="P744" display="P744"/>
    <hyperlink ref="A99" location="P744" display="P744"/>
    <hyperlink ref="A100" location="P745" display="P745"/>
  </hyperlinks>
  <pageMargins left="0.7" right="0.7" top="0.75" bottom="0.75" header="0.3" footer="0.3"/>
  <pageSetup paperSize="9" scale="70" orientation="portrait" horizontalDpi="180" verticalDpi="180" r:id="rId2"/>
</worksheet>
</file>

<file path=xl/worksheets/sheet2.xml><?xml version="1.0" encoding="utf-8"?>
<worksheet xmlns="http://schemas.openxmlformats.org/spreadsheetml/2006/main" xmlns:r="http://schemas.openxmlformats.org/officeDocument/2006/relationships">
  <dimension ref="A1:FF53"/>
  <sheetViews>
    <sheetView view="pageBreakPreview" zoomScale="110" zoomScaleSheetLayoutView="110" workbookViewId="0">
      <selection activeCell="DG17" sqref="DG17:DS17"/>
    </sheetView>
  </sheetViews>
  <sheetFormatPr defaultColWidth="0.85546875" defaultRowHeight="11.25"/>
  <cols>
    <col min="1" max="36" width="0.85546875" style="91"/>
    <col min="37" max="38" width="0.28515625" style="91" customWidth="1"/>
    <col min="39" max="41" width="0.85546875" style="91" hidden="1" customWidth="1"/>
    <col min="42" max="60" width="0.85546875" style="91"/>
    <col min="61" max="61" width="0.85546875" style="91" customWidth="1"/>
    <col min="62" max="64" width="0.85546875" style="91"/>
    <col min="65" max="65" width="0.85546875" style="91" customWidth="1"/>
    <col min="66" max="75" width="0.85546875" style="91"/>
    <col min="76" max="77" width="0.85546875" style="91" customWidth="1"/>
    <col min="78" max="83" width="0.85546875" style="91"/>
    <col min="84" max="87" width="0.85546875" style="91" customWidth="1"/>
    <col min="88" max="88" width="0.5703125" style="91" customWidth="1"/>
    <col min="89" max="91" width="0.85546875" style="91" hidden="1" customWidth="1"/>
    <col min="92" max="109" width="0.85546875" style="91"/>
    <col min="110" max="110" width="9.140625" style="91" customWidth="1"/>
    <col min="111" max="159" width="0.85546875" style="91"/>
    <col min="160" max="161" width="0.85546875" style="91" hidden="1" customWidth="1"/>
    <col min="162" max="16384" width="0.85546875" style="91"/>
  </cols>
  <sheetData>
    <row r="1" spans="1:162" s="90" customFormat="1" ht="13.5" customHeight="1">
      <c r="B1" s="201" t="s">
        <v>256</v>
      </c>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c r="AP1" s="201"/>
      <c r="AQ1" s="201"/>
      <c r="AR1" s="201"/>
      <c r="AS1" s="201"/>
      <c r="AT1" s="201"/>
      <c r="AU1" s="201"/>
      <c r="AV1" s="201"/>
      <c r="AW1" s="201"/>
      <c r="AX1" s="201"/>
      <c r="AY1" s="201"/>
      <c r="AZ1" s="201"/>
      <c r="BA1" s="201"/>
      <c r="BB1" s="201"/>
      <c r="BC1" s="201"/>
      <c r="BD1" s="201"/>
      <c r="BE1" s="201"/>
      <c r="BF1" s="201"/>
      <c r="BG1" s="201"/>
      <c r="BH1" s="201"/>
      <c r="BI1" s="201"/>
      <c r="BJ1" s="201"/>
      <c r="BK1" s="201"/>
      <c r="BL1" s="201"/>
      <c r="BM1" s="201"/>
      <c r="BN1" s="201"/>
      <c r="BO1" s="201"/>
      <c r="BP1" s="201"/>
      <c r="BQ1" s="201"/>
      <c r="BR1" s="201"/>
      <c r="BS1" s="201"/>
      <c r="BT1" s="201"/>
      <c r="BU1" s="201"/>
      <c r="BV1" s="201"/>
      <c r="BW1" s="201"/>
      <c r="BX1" s="201"/>
      <c r="BY1" s="201"/>
      <c r="BZ1" s="201"/>
      <c r="CA1" s="201"/>
      <c r="CB1" s="201"/>
      <c r="CC1" s="201"/>
      <c r="CD1" s="201"/>
      <c r="CE1" s="201"/>
      <c r="CF1" s="201"/>
      <c r="CG1" s="201"/>
      <c r="CH1" s="201"/>
      <c r="CI1" s="201"/>
      <c r="CJ1" s="201"/>
      <c r="CK1" s="201"/>
      <c r="CL1" s="201"/>
      <c r="CM1" s="201"/>
      <c r="CN1" s="201"/>
      <c r="CO1" s="201"/>
      <c r="CP1" s="201"/>
      <c r="CQ1" s="201"/>
      <c r="CR1" s="201"/>
      <c r="CS1" s="201"/>
      <c r="CT1" s="201"/>
      <c r="CU1" s="201"/>
      <c r="CV1" s="201"/>
      <c r="CW1" s="201"/>
      <c r="CX1" s="201"/>
      <c r="CY1" s="201"/>
      <c r="CZ1" s="201"/>
      <c r="DA1" s="201"/>
      <c r="DB1" s="201"/>
      <c r="DC1" s="201"/>
      <c r="DD1" s="201"/>
      <c r="DE1" s="201"/>
      <c r="DF1" s="201"/>
      <c r="DG1" s="201"/>
      <c r="DH1" s="201"/>
      <c r="DI1" s="201"/>
      <c r="DJ1" s="201"/>
      <c r="DK1" s="201"/>
      <c r="DL1" s="201"/>
      <c r="DM1" s="201"/>
      <c r="DN1" s="201"/>
      <c r="DO1" s="201"/>
      <c r="DP1" s="201"/>
      <c r="DQ1" s="201"/>
      <c r="DR1" s="201"/>
      <c r="DS1" s="201"/>
      <c r="DT1" s="201"/>
      <c r="DU1" s="201"/>
      <c r="DV1" s="201"/>
      <c r="DW1" s="201"/>
      <c r="DX1" s="201"/>
      <c r="DY1" s="201"/>
      <c r="DZ1" s="201"/>
      <c r="EA1" s="201"/>
      <c r="EB1" s="201"/>
      <c r="EC1" s="201"/>
      <c r="ED1" s="201"/>
      <c r="EE1" s="201"/>
      <c r="EF1" s="201"/>
      <c r="EG1" s="201"/>
      <c r="EH1" s="201"/>
      <c r="EI1" s="201"/>
      <c r="EJ1" s="201"/>
      <c r="EK1" s="201"/>
      <c r="EL1" s="201"/>
      <c r="EM1" s="201"/>
      <c r="EN1" s="201"/>
      <c r="EO1" s="201"/>
      <c r="EP1" s="201"/>
      <c r="EQ1" s="201"/>
      <c r="ER1" s="201"/>
      <c r="ES1" s="201"/>
      <c r="ET1" s="201"/>
      <c r="EU1" s="201"/>
      <c r="EV1" s="201"/>
      <c r="EW1" s="201"/>
      <c r="EX1" s="201"/>
      <c r="EY1" s="201"/>
      <c r="EZ1" s="201"/>
      <c r="FA1" s="201"/>
      <c r="FB1" s="201"/>
      <c r="FC1" s="201"/>
      <c r="FD1" s="201"/>
      <c r="FE1" s="201"/>
    </row>
    <row r="2" spans="1:162" ht="3" customHeight="1"/>
    <row r="3" spans="1:162" ht="11.25" customHeight="1">
      <c r="A3" s="202" t="s">
        <v>257</v>
      </c>
      <c r="B3" s="203"/>
      <c r="C3" s="203"/>
      <c r="D3" s="203"/>
      <c r="E3" s="203"/>
      <c r="F3" s="203"/>
      <c r="G3" s="203"/>
      <c r="H3" s="204"/>
      <c r="I3" s="211" t="s">
        <v>258</v>
      </c>
      <c r="J3" s="211"/>
      <c r="K3" s="211"/>
      <c r="L3" s="211"/>
      <c r="M3" s="211"/>
      <c r="N3" s="211"/>
      <c r="O3" s="211"/>
      <c r="P3" s="211"/>
      <c r="Q3" s="211"/>
      <c r="R3" s="211"/>
      <c r="S3" s="211"/>
      <c r="T3" s="211"/>
      <c r="U3" s="211"/>
      <c r="V3" s="211"/>
      <c r="W3" s="211"/>
      <c r="X3" s="211"/>
      <c r="Y3" s="211"/>
      <c r="Z3" s="211"/>
      <c r="AA3" s="211"/>
      <c r="AB3" s="211"/>
      <c r="AC3" s="211"/>
      <c r="AD3" s="211"/>
      <c r="AE3" s="211"/>
      <c r="AF3" s="211"/>
      <c r="AG3" s="211"/>
      <c r="AH3" s="211"/>
      <c r="AI3" s="211"/>
      <c r="AJ3" s="211"/>
      <c r="AK3" s="211"/>
      <c r="AL3" s="211"/>
      <c r="AM3" s="211"/>
      <c r="AN3" s="211"/>
      <c r="AO3" s="211"/>
      <c r="AP3" s="211"/>
      <c r="AQ3" s="211"/>
      <c r="AR3" s="211"/>
      <c r="AS3" s="211"/>
      <c r="AT3" s="211"/>
      <c r="AU3" s="211"/>
      <c r="AV3" s="211"/>
      <c r="AW3" s="211"/>
      <c r="AX3" s="211"/>
      <c r="AY3" s="211"/>
      <c r="AZ3" s="211"/>
      <c r="BA3" s="211"/>
      <c r="BB3" s="211"/>
      <c r="BC3" s="211"/>
      <c r="BD3" s="211"/>
      <c r="BE3" s="211"/>
      <c r="BF3" s="211"/>
      <c r="BG3" s="211"/>
      <c r="BH3" s="211"/>
      <c r="BI3" s="211"/>
      <c r="BJ3" s="211"/>
      <c r="BK3" s="211"/>
      <c r="BL3" s="211"/>
      <c r="BM3" s="211"/>
      <c r="BN3" s="211"/>
      <c r="BO3" s="211"/>
      <c r="BP3" s="211"/>
      <c r="BQ3" s="211"/>
      <c r="BR3" s="211"/>
      <c r="BS3" s="211"/>
      <c r="BT3" s="211"/>
      <c r="BU3" s="211"/>
      <c r="BV3" s="211"/>
      <c r="BW3" s="211"/>
      <c r="BX3" s="211"/>
      <c r="BY3" s="211"/>
      <c r="BZ3" s="211"/>
      <c r="CA3" s="211"/>
      <c r="CB3" s="211"/>
      <c r="CC3" s="211"/>
      <c r="CD3" s="211"/>
      <c r="CE3" s="211"/>
      <c r="CF3" s="211"/>
      <c r="CG3" s="211"/>
      <c r="CH3" s="211"/>
      <c r="CI3" s="211"/>
      <c r="CJ3" s="211"/>
      <c r="CK3" s="211"/>
      <c r="CL3" s="211"/>
      <c r="CM3" s="212"/>
      <c r="CN3" s="202" t="s">
        <v>259</v>
      </c>
      <c r="CO3" s="203"/>
      <c r="CP3" s="203"/>
      <c r="CQ3" s="203"/>
      <c r="CR3" s="203"/>
      <c r="CS3" s="203"/>
      <c r="CT3" s="203"/>
      <c r="CU3" s="204"/>
      <c r="CV3" s="202" t="s">
        <v>260</v>
      </c>
      <c r="CW3" s="203"/>
      <c r="CX3" s="203"/>
      <c r="CY3" s="203"/>
      <c r="CZ3" s="203"/>
      <c r="DA3" s="203"/>
      <c r="DB3" s="203"/>
      <c r="DC3" s="203"/>
      <c r="DD3" s="203"/>
      <c r="DE3" s="204"/>
      <c r="DF3" s="217" t="s">
        <v>261</v>
      </c>
      <c r="DG3" s="220" t="s">
        <v>22</v>
      </c>
      <c r="DH3" s="221"/>
      <c r="DI3" s="221"/>
      <c r="DJ3" s="221"/>
      <c r="DK3" s="221"/>
      <c r="DL3" s="221"/>
      <c r="DM3" s="221"/>
      <c r="DN3" s="221"/>
      <c r="DO3" s="221"/>
      <c r="DP3" s="221"/>
      <c r="DQ3" s="221"/>
      <c r="DR3" s="221"/>
      <c r="DS3" s="221"/>
      <c r="DT3" s="221"/>
      <c r="DU3" s="221"/>
      <c r="DV3" s="221"/>
      <c r="DW3" s="221"/>
      <c r="DX3" s="221"/>
      <c r="DY3" s="221"/>
      <c r="DZ3" s="221"/>
      <c r="EA3" s="221"/>
      <c r="EB3" s="221"/>
      <c r="EC3" s="221"/>
      <c r="ED3" s="221"/>
      <c r="EE3" s="221"/>
      <c r="EF3" s="221"/>
      <c r="EG3" s="221"/>
      <c r="EH3" s="221"/>
      <c r="EI3" s="221"/>
      <c r="EJ3" s="221"/>
      <c r="EK3" s="221"/>
      <c r="EL3" s="221"/>
      <c r="EM3" s="221"/>
      <c r="EN3" s="221"/>
      <c r="EO3" s="221"/>
      <c r="EP3" s="221"/>
      <c r="EQ3" s="221"/>
      <c r="ER3" s="221"/>
      <c r="ES3" s="221"/>
      <c r="ET3" s="221"/>
      <c r="EU3" s="221"/>
      <c r="EV3" s="221"/>
      <c r="EW3" s="221"/>
      <c r="EX3" s="221"/>
      <c r="EY3" s="221"/>
      <c r="EZ3" s="221"/>
      <c r="FA3" s="221"/>
      <c r="FB3" s="221"/>
      <c r="FC3" s="221"/>
      <c r="FD3" s="221"/>
      <c r="FE3" s="221"/>
      <c r="FF3" s="222"/>
    </row>
    <row r="4" spans="1:162" ht="11.25" customHeight="1">
      <c r="A4" s="205"/>
      <c r="B4" s="206"/>
      <c r="C4" s="206"/>
      <c r="D4" s="206"/>
      <c r="E4" s="206"/>
      <c r="F4" s="206"/>
      <c r="G4" s="206"/>
      <c r="H4" s="207"/>
      <c r="I4" s="213"/>
      <c r="J4" s="213"/>
      <c r="K4" s="213"/>
      <c r="L4" s="213"/>
      <c r="M4" s="213"/>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3"/>
      <c r="AN4" s="213"/>
      <c r="AO4" s="213"/>
      <c r="AP4" s="213"/>
      <c r="AQ4" s="213"/>
      <c r="AR4" s="213"/>
      <c r="AS4" s="213"/>
      <c r="AT4" s="213"/>
      <c r="AU4" s="213"/>
      <c r="AV4" s="213"/>
      <c r="AW4" s="213"/>
      <c r="AX4" s="213"/>
      <c r="AY4" s="213"/>
      <c r="AZ4" s="213"/>
      <c r="BA4" s="213"/>
      <c r="BB4" s="213"/>
      <c r="BC4" s="213"/>
      <c r="BD4" s="213"/>
      <c r="BE4" s="213"/>
      <c r="BF4" s="213"/>
      <c r="BG4" s="213"/>
      <c r="BH4" s="213"/>
      <c r="BI4" s="213"/>
      <c r="BJ4" s="213"/>
      <c r="BK4" s="213"/>
      <c r="BL4" s="213"/>
      <c r="BM4" s="213"/>
      <c r="BN4" s="213"/>
      <c r="BO4" s="213"/>
      <c r="BP4" s="213"/>
      <c r="BQ4" s="213"/>
      <c r="BR4" s="213"/>
      <c r="BS4" s="213"/>
      <c r="BT4" s="213"/>
      <c r="BU4" s="213"/>
      <c r="BV4" s="213"/>
      <c r="BW4" s="213"/>
      <c r="BX4" s="213"/>
      <c r="BY4" s="213"/>
      <c r="BZ4" s="213"/>
      <c r="CA4" s="213"/>
      <c r="CB4" s="213"/>
      <c r="CC4" s="213"/>
      <c r="CD4" s="213"/>
      <c r="CE4" s="213"/>
      <c r="CF4" s="213"/>
      <c r="CG4" s="213"/>
      <c r="CH4" s="213"/>
      <c r="CI4" s="213"/>
      <c r="CJ4" s="213"/>
      <c r="CK4" s="213"/>
      <c r="CL4" s="213"/>
      <c r="CM4" s="214"/>
      <c r="CN4" s="205"/>
      <c r="CO4" s="206"/>
      <c r="CP4" s="206"/>
      <c r="CQ4" s="206"/>
      <c r="CR4" s="206"/>
      <c r="CS4" s="206"/>
      <c r="CT4" s="206"/>
      <c r="CU4" s="207"/>
      <c r="CV4" s="205"/>
      <c r="CW4" s="206"/>
      <c r="CX4" s="206"/>
      <c r="CY4" s="206"/>
      <c r="CZ4" s="206"/>
      <c r="DA4" s="206"/>
      <c r="DB4" s="206"/>
      <c r="DC4" s="206"/>
      <c r="DD4" s="206"/>
      <c r="DE4" s="207"/>
      <c r="DF4" s="218"/>
      <c r="DG4" s="195" t="s">
        <v>262</v>
      </c>
      <c r="DH4" s="196"/>
      <c r="DI4" s="196"/>
      <c r="DJ4" s="196"/>
      <c r="DK4" s="196"/>
      <c r="DL4" s="196"/>
      <c r="DM4" s="197" t="s">
        <v>406</v>
      </c>
      <c r="DN4" s="198"/>
      <c r="DO4" s="198"/>
      <c r="DP4" s="199" t="s">
        <v>263</v>
      </c>
      <c r="DQ4" s="199"/>
      <c r="DR4" s="199"/>
      <c r="DS4" s="200"/>
      <c r="DT4" s="195" t="s">
        <v>262</v>
      </c>
      <c r="DU4" s="196"/>
      <c r="DV4" s="196"/>
      <c r="DW4" s="196"/>
      <c r="DX4" s="196"/>
      <c r="DY4" s="196"/>
      <c r="DZ4" s="197" t="s">
        <v>416</v>
      </c>
      <c r="EA4" s="198"/>
      <c r="EB4" s="198"/>
      <c r="EC4" s="199" t="s">
        <v>263</v>
      </c>
      <c r="ED4" s="199"/>
      <c r="EE4" s="199"/>
      <c r="EF4" s="200"/>
      <c r="EG4" s="195" t="s">
        <v>262</v>
      </c>
      <c r="EH4" s="196"/>
      <c r="EI4" s="196"/>
      <c r="EJ4" s="196"/>
      <c r="EK4" s="196"/>
      <c r="EL4" s="196"/>
      <c r="EM4" s="197" t="s">
        <v>435</v>
      </c>
      <c r="EN4" s="198"/>
      <c r="EO4" s="198"/>
      <c r="EP4" s="199" t="s">
        <v>263</v>
      </c>
      <c r="EQ4" s="199"/>
      <c r="ER4" s="199"/>
      <c r="ES4" s="200"/>
      <c r="ET4" s="202" t="s">
        <v>23</v>
      </c>
      <c r="EU4" s="203"/>
      <c r="EV4" s="203"/>
      <c r="EW4" s="203"/>
      <c r="EX4" s="203"/>
      <c r="EY4" s="203"/>
      <c r="EZ4" s="203"/>
      <c r="FA4" s="203"/>
      <c r="FB4" s="203"/>
      <c r="FC4" s="203"/>
      <c r="FD4" s="203"/>
      <c r="FE4" s="203"/>
      <c r="FF4" s="204"/>
    </row>
    <row r="5" spans="1:162" ht="60" customHeight="1">
      <c r="A5" s="208"/>
      <c r="B5" s="209"/>
      <c r="C5" s="209"/>
      <c r="D5" s="209"/>
      <c r="E5" s="209"/>
      <c r="F5" s="209"/>
      <c r="G5" s="209"/>
      <c r="H5" s="210"/>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c r="AS5" s="215"/>
      <c r="AT5" s="215"/>
      <c r="AU5" s="215"/>
      <c r="AV5" s="215"/>
      <c r="AW5" s="215"/>
      <c r="AX5" s="215"/>
      <c r="AY5" s="215"/>
      <c r="AZ5" s="215"/>
      <c r="BA5" s="215"/>
      <c r="BB5" s="215"/>
      <c r="BC5" s="215"/>
      <c r="BD5" s="215"/>
      <c r="BE5" s="215"/>
      <c r="BF5" s="215"/>
      <c r="BG5" s="215"/>
      <c r="BH5" s="215"/>
      <c r="BI5" s="215"/>
      <c r="BJ5" s="215"/>
      <c r="BK5" s="215"/>
      <c r="BL5" s="215"/>
      <c r="BM5" s="215"/>
      <c r="BN5" s="215"/>
      <c r="BO5" s="215"/>
      <c r="BP5" s="215"/>
      <c r="BQ5" s="215"/>
      <c r="BR5" s="215"/>
      <c r="BS5" s="215"/>
      <c r="BT5" s="215"/>
      <c r="BU5" s="215"/>
      <c r="BV5" s="215"/>
      <c r="BW5" s="215"/>
      <c r="BX5" s="215"/>
      <c r="BY5" s="215"/>
      <c r="BZ5" s="215"/>
      <c r="CA5" s="215"/>
      <c r="CB5" s="215"/>
      <c r="CC5" s="215"/>
      <c r="CD5" s="215"/>
      <c r="CE5" s="215"/>
      <c r="CF5" s="215"/>
      <c r="CG5" s="215"/>
      <c r="CH5" s="215"/>
      <c r="CI5" s="215"/>
      <c r="CJ5" s="215"/>
      <c r="CK5" s="215"/>
      <c r="CL5" s="215"/>
      <c r="CM5" s="216"/>
      <c r="CN5" s="208"/>
      <c r="CO5" s="209"/>
      <c r="CP5" s="209"/>
      <c r="CQ5" s="209"/>
      <c r="CR5" s="209"/>
      <c r="CS5" s="209"/>
      <c r="CT5" s="209"/>
      <c r="CU5" s="210"/>
      <c r="CV5" s="208"/>
      <c r="CW5" s="209"/>
      <c r="CX5" s="209"/>
      <c r="CY5" s="209"/>
      <c r="CZ5" s="209"/>
      <c r="DA5" s="209"/>
      <c r="DB5" s="209"/>
      <c r="DC5" s="209"/>
      <c r="DD5" s="209"/>
      <c r="DE5" s="210"/>
      <c r="DF5" s="219"/>
      <c r="DG5" s="223" t="s">
        <v>264</v>
      </c>
      <c r="DH5" s="224"/>
      <c r="DI5" s="224"/>
      <c r="DJ5" s="224"/>
      <c r="DK5" s="224"/>
      <c r="DL5" s="224"/>
      <c r="DM5" s="224"/>
      <c r="DN5" s="224"/>
      <c r="DO5" s="224"/>
      <c r="DP5" s="224"/>
      <c r="DQ5" s="224"/>
      <c r="DR5" s="224"/>
      <c r="DS5" s="225"/>
      <c r="DT5" s="223" t="s">
        <v>265</v>
      </c>
      <c r="DU5" s="224"/>
      <c r="DV5" s="224"/>
      <c r="DW5" s="224"/>
      <c r="DX5" s="224"/>
      <c r="DY5" s="224"/>
      <c r="DZ5" s="224"/>
      <c r="EA5" s="224"/>
      <c r="EB5" s="224"/>
      <c r="EC5" s="224"/>
      <c r="ED5" s="224"/>
      <c r="EE5" s="224"/>
      <c r="EF5" s="225"/>
      <c r="EG5" s="223" t="s">
        <v>266</v>
      </c>
      <c r="EH5" s="224"/>
      <c r="EI5" s="224"/>
      <c r="EJ5" s="224"/>
      <c r="EK5" s="224"/>
      <c r="EL5" s="224"/>
      <c r="EM5" s="224"/>
      <c r="EN5" s="224"/>
      <c r="EO5" s="224"/>
      <c r="EP5" s="224"/>
      <c r="EQ5" s="224"/>
      <c r="ER5" s="224"/>
      <c r="ES5" s="225"/>
      <c r="ET5" s="208"/>
      <c r="EU5" s="209"/>
      <c r="EV5" s="209"/>
      <c r="EW5" s="209"/>
      <c r="EX5" s="209"/>
      <c r="EY5" s="209"/>
      <c r="EZ5" s="209"/>
      <c r="FA5" s="209"/>
      <c r="FB5" s="209"/>
      <c r="FC5" s="209"/>
      <c r="FD5" s="209"/>
      <c r="FE5" s="209"/>
      <c r="FF5" s="210"/>
    </row>
    <row r="6" spans="1:162" ht="12" thickBot="1">
      <c r="A6" s="249" t="s">
        <v>267</v>
      </c>
      <c r="B6" s="250"/>
      <c r="C6" s="250"/>
      <c r="D6" s="250"/>
      <c r="E6" s="250"/>
      <c r="F6" s="250"/>
      <c r="G6" s="250"/>
      <c r="H6" s="251"/>
      <c r="I6" s="250" t="s">
        <v>268</v>
      </c>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P6" s="250"/>
      <c r="AQ6" s="250"/>
      <c r="AR6" s="250"/>
      <c r="AS6" s="250"/>
      <c r="AT6" s="250"/>
      <c r="AU6" s="250"/>
      <c r="AV6" s="250"/>
      <c r="AW6" s="250"/>
      <c r="AX6" s="250"/>
      <c r="AY6" s="250"/>
      <c r="AZ6" s="250"/>
      <c r="BA6" s="250"/>
      <c r="BB6" s="250"/>
      <c r="BC6" s="250"/>
      <c r="BD6" s="250"/>
      <c r="BE6" s="250"/>
      <c r="BF6" s="250"/>
      <c r="BG6" s="250"/>
      <c r="BH6" s="250"/>
      <c r="BI6" s="250"/>
      <c r="BJ6" s="250"/>
      <c r="BK6" s="250"/>
      <c r="BL6" s="250"/>
      <c r="BM6" s="250"/>
      <c r="BN6" s="250"/>
      <c r="BO6" s="250"/>
      <c r="BP6" s="250"/>
      <c r="BQ6" s="250"/>
      <c r="BR6" s="250"/>
      <c r="BS6" s="250"/>
      <c r="BT6" s="250"/>
      <c r="BU6" s="250"/>
      <c r="BV6" s="250"/>
      <c r="BW6" s="250"/>
      <c r="BX6" s="250"/>
      <c r="BY6" s="250"/>
      <c r="BZ6" s="250"/>
      <c r="CA6" s="250"/>
      <c r="CB6" s="250"/>
      <c r="CC6" s="250"/>
      <c r="CD6" s="250"/>
      <c r="CE6" s="250"/>
      <c r="CF6" s="250"/>
      <c r="CG6" s="250"/>
      <c r="CH6" s="250"/>
      <c r="CI6" s="250"/>
      <c r="CJ6" s="250"/>
      <c r="CK6" s="250"/>
      <c r="CL6" s="250"/>
      <c r="CM6" s="251"/>
      <c r="CN6" s="226" t="s">
        <v>269</v>
      </c>
      <c r="CO6" s="227"/>
      <c r="CP6" s="227"/>
      <c r="CQ6" s="227"/>
      <c r="CR6" s="227"/>
      <c r="CS6" s="227"/>
      <c r="CT6" s="227"/>
      <c r="CU6" s="228"/>
      <c r="CV6" s="226" t="s">
        <v>270</v>
      </c>
      <c r="CW6" s="227"/>
      <c r="CX6" s="227"/>
      <c r="CY6" s="227"/>
      <c r="CZ6" s="227"/>
      <c r="DA6" s="227"/>
      <c r="DB6" s="227"/>
      <c r="DC6" s="227"/>
      <c r="DD6" s="227"/>
      <c r="DE6" s="228"/>
      <c r="DF6" s="92" t="s">
        <v>271</v>
      </c>
      <c r="DG6" s="226" t="s">
        <v>272</v>
      </c>
      <c r="DH6" s="227"/>
      <c r="DI6" s="227"/>
      <c r="DJ6" s="227"/>
      <c r="DK6" s="227"/>
      <c r="DL6" s="227"/>
      <c r="DM6" s="227"/>
      <c r="DN6" s="227"/>
      <c r="DO6" s="227"/>
      <c r="DP6" s="227"/>
      <c r="DQ6" s="227"/>
      <c r="DR6" s="227"/>
      <c r="DS6" s="228"/>
      <c r="DT6" s="226" t="s">
        <v>273</v>
      </c>
      <c r="DU6" s="227"/>
      <c r="DV6" s="227"/>
      <c r="DW6" s="227"/>
      <c r="DX6" s="227"/>
      <c r="DY6" s="227"/>
      <c r="DZ6" s="227"/>
      <c r="EA6" s="227"/>
      <c r="EB6" s="227"/>
      <c r="EC6" s="227"/>
      <c r="ED6" s="227"/>
      <c r="EE6" s="227"/>
      <c r="EF6" s="228"/>
      <c r="EG6" s="226" t="s">
        <v>274</v>
      </c>
      <c r="EH6" s="227"/>
      <c r="EI6" s="227"/>
      <c r="EJ6" s="227"/>
      <c r="EK6" s="227"/>
      <c r="EL6" s="227"/>
      <c r="EM6" s="227"/>
      <c r="EN6" s="227"/>
      <c r="EO6" s="227"/>
      <c r="EP6" s="227"/>
      <c r="EQ6" s="227"/>
      <c r="ER6" s="227"/>
      <c r="ES6" s="228"/>
      <c r="ET6" s="229" t="s">
        <v>275</v>
      </c>
      <c r="EU6" s="230"/>
      <c r="EV6" s="230"/>
      <c r="EW6" s="230"/>
      <c r="EX6" s="230"/>
      <c r="EY6" s="230"/>
      <c r="EZ6" s="230"/>
      <c r="FA6" s="230"/>
      <c r="FB6" s="230"/>
      <c r="FC6" s="230"/>
      <c r="FD6" s="230"/>
      <c r="FE6" s="230"/>
      <c r="FF6" s="231"/>
    </row>
    <row r="7" spans="1:162" ht="12.75" customHeight="1">
      <c r="A7" s="232">
        <v>1</v>
      </c>
      <c r="B7" s="233"/>
      <c r="C7" s="233"/>
      <c r="D7" s="233"/>
      <c r="E7" s="233"/>
      <c r="F7" s="233"/>
      <c r="G7" s="233"/>
      <c r="H7" s="234"/>
      <c r="I7" s="235" t="s">
        <v>276</v>
      </c>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c r="AS7" s="236"/>
      <c r="AT7" s="236"/>
      <c r="AU7" s="236"/>
      <c r="AV7" s="236"/>
      <c r="AW7" s="236"/>
      <c r="AX7" s="236"/>
      <c r="AY7" s="236"/>
      <c r="AZ7" s="236"/>
      <c r="BA7" s="236"/>
      <c r="BB7" s="236"/>
      <c r="BC7" s="236"/>
      <c r="BD7" s="236"/>
      <c r="BE7" s="236"/>
      <c r="BF7" s="236"/>
      <c r="BG7" s="236"/>
      <c r="BH7" s="236"/>
      <c r="BI7" s="236"/>
      <c r="BJ7" s="236"/>
      <c r="BK7" s="236"/>
      <c r="BL7" s="236"/>
      <c r="BM7" s="236"/>
      <c r="BN7" s="236"/>
      <c r="BO7" s="236"/>
      <c r="BP7" s="236"/>
      <c r="BQ7" s="236"/>
      <c r="BR7" s="236"/>
      <c r="BS7" s="236"/>
      <c r="BT7" s="236"/>
      <c r="BU7" s="236"/>
      <c r="BV7" s="236"/>
      <c r="BW7" s="236"/>
      <c r="BX7" s="236"/>
      <c r="BY7" s="236"/>
      <c r="BZ7" s="236"/>
      <c r="CA7" s="236"/>
      <c r="CB7" s="236"/>
      <c r="CC7" s="236"/>
      <c r="CD7" s="236"/>
      <c r="CE7" s="236"/>
      <c r="CF7" s="236"/>
      <c r="CG7" s="236"/>
      <c r="CH7" s="236"/>
      <c r="CI7" s="236"/>
      <c r="CJ7" s="236"/>
      <c r="CK7" s="236"/>
      <c r="CL7" s="236"/>
      <c r="CM7" s="236"/>
      <c r="CN7" s="237" t="s">
        <v>277</v>
      </c>
      <c r="CO7" s="238"/>
      <c r="CP7" s="238"/>
      <c r="CQ7" s="238"/>
      <c r="CR7" s="238"/>
      <c r="CS7" s="238"/>
      <c r="CT7" s="238"/>
      <c r="CU7" s="239"/>
      <c r="CV7" s="240" t="s">
        <v>67</v>
      </c>
      <c r="CW7" s="241"/>
      <c r="CX7" s="241"/>
      <c r="CY7" s="241"/>
      <c r="CZ7" s="241"/>
      <c r="DA7" s="241"/>
      <c r="DB7" s="241"/>
      <c r="DC7" s="241"/>
      <c r="DD7" s="241"/>
      <c r="DE7" s="242"/>
      <c r="DF7" s="93"/>
      <c r="DG7" s="243">
        <f>DG10+DG14</f>
        <v>41540957.480000004</v>
      </c>
      <c r="DH7" s="244"/>
      <c r="DI7" s="244"/>
      <c r="DJ7" s="244"/>
      <c r="DK7" s="244"/>
      <c r="DL7" s="244"/>
      <c r="DM7" s="244"/>
      <c r="DN7" s="244"/>
      <c r="DO7" s="244"/>
      <c r="DP7" s="244"/>
      <c r="DQ7" s="244"/>
      <c r="DR7" s="244"/>
      <c r="DS7" s="245"/>
      <c r="DT7" s="243">
        <f>DT10+DT14</f>
        <v>29722894.040000003</v>
      </c>
      <c r="DU7" s="244"/>
      <c r="DV7" s="244"/>
      <c r="DW7" s="244"/>
      <c r="DX7" s="244"/>
      <c r="DY7" s="244"/>
      <c r="DZ7" s="244"/>
      <c r="EA7" s="244"/>
      <c r="EB7" s="244"/>
      <c r="EC7" s="244"/>
      <c r="ED7" s="244"/>
      <c r="EE7" s="244"/>
      <c r="EF7" s="245"/>
      <c r="EG7" s="243">
        <f t="shared" ref="EG7" si="0">EG10+EG14</f>
        <v>29842525.770000003</v>
      </c>
      <c r="EH7" s="244"/>
      <c r="EI7" s="244"/>
      <c r="EJ7" s="244"/>
      <c r="EK7" s="244"/>
      <c r="EL7" s="244"/>
      <c r="EM7" s="244"/>
      <c r="EN7" s="244"/>
      <c r="EO7" s="244"/>
      <c r="EP7" s="244"/>
      <c r="EQ7" s="244"/>
      <c r="ER7" s="244"/>
      <c r="ES7" s="245"/>
      <c r="ET7" s="246"/>
      <c r="EU7" s="247"/>
      <c r="EV7" s="247"/>
      <c r="EW7" s="247"/>
      <c r="EX7" s="247"/>
      <c r="EY7" s="247"/>
      <c r="EZ7" s="247"/>
      <c r="FA7" s="247"/>
      <c r="FB7" s="247"/>
      <c r="FC7" s="247"/>
      <c r="FD7" s="247"/>
      <c r="FE7" s="247"/>
      <c r="FF7" s="248"/>
    </row>
    <row r="8" spans="1:162" ht="79.5" customHeight="1">
      <c r="A8" s="256" t="s">
        <v>278</v>
      </c>
      <c r="B8" s="257"/>
      <c r="C8" s="257"/>
      <c r="D8" s="257"/>
      <c r="E8" s="257"/>
      <c r="F8" s="257"/>
      <c r="G8" s="257"/>
      <c r="H8" s="258"/>
      <c r="I8" s="259" t="s">
        <v>279</v>
      </c>
      <c r="J8" s="260"/>
      <c r="K8" s="260"/>
      <c r="L8" s="260"/>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260"/>
      <c r="AM8" s="260"/>
      <c r="AN8" s="260"/>
      <c r="AO8" s="260"/>
      <c r="AP8" s="260"/>
      <c r="AQ8" s="260"/>
      <c r="AR8" s="260"/>
      <c r="AS8" s="260"/>
      <c r="AT8" s="260"/>
      <c r="AU8" s="260"/>
      <c r="AV8" s="260"/>
      <c r="AW8" s="260"/>
      <c r="AX8" s="260"/>
      <c r="AY8" s="260"/>
      <c r="AZ8" s="260"/>
      <c r="BA8" s="260"/>
      <c r="BB8" s="260"/>
      <c r="BC8" s="260"/>
      <c r="BD8" s="260"/>
      <c r="BE8" s="260"/>
      <c r="BF8" s="260"/>
      <c r="BG8" s="260"/>
      <c r="BH8" s="260"/>
      <c r="BI8" s="260"/>
      <c r="BJ8" s="260"/>
      <c r="BK8" s="260"/>
      <c r="BL8" s="260"/>
      <c r="BM8" s="260"/>
      <c r="BN8" s="260"/>
      <c r="BO8" s="260"/>
      <c r="BP8" s="260"/>
      <c r="BQ8" s="260"/>
      <c r="BR8" s="260"/>
      <c r="BS8" s="260"/>
      <c r="BT8" s="260"/>
      <c r="BU8" s="260"/>
      <c r="BV8" s="260"/>
      <c r="BW8" s="260"/>
      <c r="BX8" s="260"/>
      <c r="BY8" s="260"/>
      <c r="BZ8" s="260"/>
      <c r="CA8" s="260"/>
      <c r="CB8" s="260"/>
      <c r="CC8" s="260"/>
      <c r="CD8" s="260"/>
      <c r="CE8" s="260"/>
      <c r="CF8" s="260"/>
      <c r="CG8" s="260"/>
      <c r="CH8" s="260"/>
      <c r="CI8" s="260"/>
      <c r="CJ8" s="260"/>
      <c r="CK8" s="260"/>
      <c r="CL8" s="260"/>
      <c r="CM8" s="260"/>
      <c r="CN8" s="261" t="s">
        <v>280</v>
      </c>
      <c r="CO8" s="257"/>
      <c r="CP8" s="257"/>
      <c r="CQ8" s="257"/>
      <c r="CR8" s="257"/>
      <c r="CS8" s="257"/>
      <c r="CT8" s="257"/>
      <c r="CU8" s="258"/>
      <c r="CV8" s="256" t="s">
        <v>67</v>
      </c>
      <c r="CW8" s="257"/>
      <c r="CX8" s="257"/>
      <c r="CY8" s="257"/>
      <c r="CZ8" s="257"/>
      <c r="DA8" s="257"/>
      <c r="DB8" s="257"/>
      <c r="DC8" s="257"/>
      <c r="DD8" s="257"/>
      <c r="DE8" s="258"/>
      <c r="DF8" s="94"/>
      <c r="DG8" s="252"/>
      <c r="DH8" s="253"/>
      <c r="DI8" s="253"/>
      <c r="DJ8" s="253"/>
      <c r="DK8" s="253"/>
      <c r="DL8" s="253"/>
      <c r="DM8" s="253"/>
      <c r="DN8" s="253"/>
      <c r="DO8" s="253"/>
      <c r="DP8" s="253"/>
      <c r="DQ8" s="253"/>
      <c r="DR8" s="253"/>
      <c r="DS8" s="254"/>
      <c r="DT8" s="252"/>
      <c r="DU8" s="253"/>
      <c r="DV8" s="253"/>
      <c r="DW8" s="253"/>
      <c r="DX8" s="253"/>
      <c r="DY8" s="253"/>
      <c r="DZ8" s="253"/>
      <c r="EA8" s="253"/>
      <c r="EB8" s="253"/>
      <c r="EC8" s="253"/>
      <c r="ED8" s="253"/>
      <c r="EE8" s="253"/>
      <c r="EF8" s="254"/>
      <c r="EG8" s="252"/>
      <c r="EH8" s="253"/>
      <c r="EI8" s="253"/>
      <c r="EJ8" s="253"/>
      <c r="EK8" s="253"/>
      <c r="EL8" s="253"/>
      <c r="EM8" s="253"/>
      <c r="EN8" s="253"/>
      <c r="EO8" s="253"/>
      <c r="EP8" s="253"/>
      <c r="EQ8" s="253"/>
      <c r="ER8" s="253"/>
      <c r="ES8" s="254"/>
      <c r="ET8" s="252"/>
      <c r="EU8" s="253"/>
      <c r="EV8" s="253"/>
      <c r="EW8" s="253"/>
      <c r="EX8" s="253"/>
      <c r="EY8" s="253"/>
      <c r="EZ8" s="253"/>
      <c r="FA8" s="253"/>
      <c r="FB8" s="253"/>
      <c r="FC8" s="253"/>
      <c r="FD8" s="253"/>
      <c r="FE8" s="253"/>
      <c r="FF8" s="255"/>
    </row>
    <row r="9" spans="1:162" ht="33" customHeight="1">
      <c r="A9" s="256" t="s">
        <v>281</v>
      </c>
      <c r="B9" s="257"/>
      <c r="C9" s="257"/>
      <c r="D9" s="257"/>
      <c r="E9" s="257"/>
      <c r="F9" s="257"/>
      <c r="G9" s="257"/>
      <c r="H9" s="258"/>
      <c r="I9" s="259" t="s">
        <v>282</v>
      </c>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c r="AS9" s="260"/>
      <c r="AT9" s="260"/>
      <c r="AU9" s="260"/>
      <c r="AV9" s="260"/>
      <c r="AW9" s="260"/>
      <c r="AX9" s="260"/>
      <c r="AY9" s="260"/>
      <c r="AZ9" s="260"/>
      <c r="BA9" s="260"/>
      <c r="BB9" s="260"/>
      <c r="BC9" s="260"/>
      <c r="BD9" s="260"/>
      <c r="BE9" s="260"/>
      <c r="BF9" s="260"/>
      <c r="BG9" s="260"/>
      <c r="BH9" s="260"/>
      <c r="BI9" s="260"/>
      <c r="BJ9" s="260"/>
      <c r="BK9" s="260"/>
      <c r="BL9" s="260"/>
      <c r="BM9" s="260"/>
      <c r="BN9" s="260"/>
      <c r="BO9" s="260"/>
      <c r="BP9" s="260"/>
      <c r="BQ9" s="260"/>
      <c r="BR9" s="260"/>
      <c r="BS9" s="260"/>
      <c r="BT9" s="260"/>
      <c r="BU9" s="260"/>
      <c r="BV9" s="260"/>
      <c r="BW9" s="260"/>
      <c r="BX9" s="260"/>
      <c r="BY9" s="260"/>
      <c r="BZ9" s="260"/>
      <c r="CA9" s="260"/>
      <c r="CB9" s="260"/>
      <c r="CC9" s="260"/>
      <c r="CD9" s="260"/>
      <c r="CE9" s="260"/>
      <c r="CF9" s="260"/>
      <c r="CG9" s="260"/>
      <c r="CH9" s="260"/>
      <c r="CI9" s="260"/>
      <c r="CJ9" s="260"/>
      <c r="CK9" s="260"/>
      <c r="CL9" s="260"/>
      <c r="CM9" s="260"/>
      <c r="CN9" s="261" t="s">
        <v>283</v>
      </c>
      <c r="CO9" s="257"/>
      <c r="CP9" s="257"/>
      <c r="CQ9" s="257"/>
      <c r="CR9" s="257"/>
      <c r="CS9" s="257"/>
      <c r="CT9" s="257"/>
      <c r="CU9" s="258"/>
      <c r="CV9" s="256" t="s">
        <v>67</v>
      </c>
      <c r="CW9" s="257"/>
      <c r="CX9" s="257"/>
      <c r="CY9" s="257"/>
      <c r="CZ9" s="257"/>
      <c r="DA9" s="257"/>
      <c r="DB9" s="257"/>
      <c r="DC9" s="257"/>
      <c r="DD9" s="257"/>
      <c r="DE9" s="258"/>
      <c r="DF9" s="94"/>
      <c r="DG9" s="252"/>
      <c r="DH9" s="253"/>
      <c r="DI9" s="253"/>
      <c r="DJ9" s="253"/>
      <c r="DK9" s="253"/>
      <c r="DL9" s="253"/>
      <c r="DM9" s="253"/>
      <c r="DN9" s="253"/>
      <c r="DO9" s="253"/>
      <c r="DP9" s="253"/>
      <c r="DQ9" s="253"/>
      <c r="DR9" s="253"/>
      <c r="DS9" s="254"/>
      <c r="DT9" s="252"/>
      <c r="DU9" s="253"/>
      <c r="DV9" s="253"/>
      <c r="DW9" s="253"/>
      <c r="DX9" s="253"/>
      <c r="DY9" s="253"/>
      <c r="DZ9" s="253"/>
      <c r="EA9" s="253"/>
      <c r="EB9" s="253"/>
      <c r="EC9" s="253"/>
      <c r="ED9" s="253"/>
      <c r="EE9" s="253"/>
      <c r="EF9" s="254"/>
      <c r="EG9" s="252"/>
      <c r="EH9" s="253"/>
      <c r="EI9" s="253"/>
      <c r="EJ9" s="253"/>
      <c r="EK9" s="253"/>
      <c r="EL9" s="253"/>
      <c r="EM9" s="253"/>
      <c r="EN9" s="253"/>
      <c r="EO9" s="253"/>
      <c r="EP9" s="253"/>
      <c r="EQ9" s="253"/>
      <c r="ER9" s="253"/>
      <c r="ES9" s="254"/>
      <c r="ET9" s="252"/>
      <c r="EU9" s="253"/>
      <c r="EV9" s="253"/>
      <c r="EW9" s="253"/>
      <c r="EX9" s="253"/>
      <c r="EY9" s="253"/>
      <c r="EZ9" s="253"/>
      <c r="FA9" s="253"/>
      <c r="FB9" s="253"/>
      <c r="FC9" s="253"/>
      <c r="FD9" s="253"/>
      <c r="FE9" s="253"/>
      <c r="FF9" s="255"/>
    </row>
    <row r="10" spans="1:162" ht="24" customHeight="1">
      <c r="A10" s="256" t="s">
        <v>284</v>
      </c>
      <c r="B10" s="257"/>
      <c r="C10" s="257"/>
      <c r="D10" s="257"/>
      <c r="E10" s="257"/>
      <c r="F10" s="257"/>
      <c r="G10" s="257"/>
      <c r="H10" s="258"/>
      <c r="I10" s="259" t="s">
        <v>285</v>
      </c>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c r="AU10" s="260"/>
      <c r="AV10" s="260"/>
      <c r="AW10" s="260"/>
      <c r="AX10" s="260"/>
      <c r="AY10" s="260"/>
      <c r="AZ10" s="260"/>
      <c r="BA10" s="260"/>
      <c r="BB10" s="260"/>
      <c r="BC10" s="260"/>
      <c r="BD10" s="260"/>
      <c r="BE10" s="260"/>
      <c r="BF10" s="260"/>
      <c r="BG10" s="260"/>
      <c r="BH10" s="260"/>
      <c r="BI10" s="260"/>
      <c r="BJ10" s="260"/>
      <c r="BK10" s="260"/>
      <c r="BL10" s="260"/>
      <c r="BM10" s="260"/>
      <c r="BN10" s="260"/>
      <c r="BO10" s="260"/>
      <c r="BP10" s="260"/>
      <c r="BQ10" s="260"/>
      <c r="BR10" s="260"/>
      <c r="BS10" s="260"/>
      <c r="BT10" s="260"/>
      <c r="BU10" s="260"/>
      <c r="BV10" s="260"/>
      <c r="BW10" s="260"/>
      <c r="BX10" s="260"/>
      <c r="BY10" s="260"/>
      <c r="BZ10" s="260"/>
      <c r="CA10" s="260"/>
      <c r="CB10" s="260"/>
      <c r="CC10" s="260"/>
      <c r="CD10" s="260"/>
      <c r="CE10" s="260"/>
      <c r="CF10" s="260"/>
      <c r="CG10" s="260"/>
      <c r="CH10" s="260"/>
      <c r="CI10" s="260"/>
      <c r="CJ10" s="260"/>
      <c r="CK10" s="260"/>
      <c r="CL10" s="260"/>
      <c r="CM10" s="260"/>
      <c r="CN10" s="261" t="s">
        <v>286</v>
      </c>
      <c r="CO10" s="257"/>
      <c r="CP10" s="257"/>
      <c r="CQ10" s="257"/>
      <c r="CR10" s="257"/>
      <c r="CS10" s="257"/>
      <c r="CT10" s="257"/>
      <c r="CU10" s="258"/>
      <c r="CV10" s="256" t="s">
        <v>67</v>
      </c>
      <c r="CW10" s="257"/>
      <c r="CX10" s="257"/>
      <c r="CY10" s="257"/>
      <c r="CZ10" s="257"/>
      <c r="DA10" s="257"/>
      <c r="DB10" s="257"/>
      <c r="DC10" s="257"/>
      <c r="DD10" s="257"/>
      <c r="DE10" s="258"/>
      <c r="DF10" s="94"/>
      <c r="DG10" s="262">
        <f>DG11+DG13</f>
        <v>17388535.960000001</v>
      </c>
      <c r="DH10" s="263"/>
      <c r="DI10" s="263"/>
      <c r="DJ10" s="263"/>
      <c r="DK10" s="263"/>
      <c r="DL10" s="263"/>
      <c r="DM10" s="263"/>
      <c r="DN10" s="263"/>
      <c r="DO10" s="263"/>
      <c r="DP10" s="263"/>
      <c r="DQ10" s="263"/>
      <c r="DR10" s="263"/>
      <c r="DS10" s="264"/>
      <c r="DT10" s="262">
        <f t="shared" ref="DT10" si="1">DT11+DT13</f>
        <v>7000000</v>
      </c>
      <c r="DU10" s="263"/>
      <c r="DV10" s="263"/>
      <c r="DW10" s="263"/>
      <c r="DX10" s="263"/>
      <c r="DY10" s="263"/>
      <c r="DZ10" s="263"/>
      <c r="EA10" s="263"/>
      <c r="EB10" s="263"/>
      <c r="EC10" s="263"/>
      <c r="ED10" s="263"/>
      <c r="EE10" s="263"/>
      <c r="EF10" s="264"/>
      <c r="EG10" s="262">
        <f t="shared" ref="EG10" si="2">EG11+EG13</f>
        <v>7000000</v>
      </c>
      <c r="EH10" s="263"/>
      <c r="EI10" s="263"/>
      <c r="EJ10" s="263"/>
      <c r="EK10" s="263"/>
      <c r="EL10" s="263"/>
      <c r="EM10" s="263"/>
      <c r="EN10" s="263"/>
      <c r="EO10" s="263"/>
      <c r="EP10" s="263"/>
      <c r="EQ10" s="263"/>
      <c r="ER10" s="263"/>
      <c r="ES10" s="264"/>
      <c r="ET10" s="252"/>
      <c r="EU10" s="253"/>
      <c r="EV10" s="253"/>
      <c r="EW10" s="253"/>
      <c r="EX10" s="253"/>
      <c r="EY10" s="253"/>
      <c r="EZ10" s="253"/>
      <c r="FA10" s="253"/>
      <c r="FB10" s="253"/>
      <c r="FC10" s="253"/>
      <c r="FD10" s="253"/>
      <c r="FE10" s="253"/>
      <c r="FF10" s="255"/>
    </row>
    <row r="11" spans="1:162" ht="22.5" customHeight="1">
      <c r="A11" s="256" t="s">
        <v>287</v>
      </c>
      <c r="B11" s="257"/>
      <c r="C11" s="257"/>
      <c r="D11" s="257"/>
      <c r="E11" s="257"/>
      <c r="F11" s="257"/>
      <c r="G11" s="257"/>
      <c r="H11" s="258"/>
      <c r="I11" s="265" t="s">
        <v>288</v>
      </c>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6"/>
      <c r="AJ11" s="266"/>
      <c r="AK11" s="266"/>
      <c r="AL11" s="266"/>
      <c r="AM11" s="266"/>
      <c r="AN11" s="266"/>
      <c r="AO11" s="266"/>
      <c r="AP11" s="266"/>
      <c r="AQ11" s="266"/>
      <c r="AR11" s="266"/>
      <c r="AS11" s="266"/>
      <c r="AT11" s="266"/>
      <c r="AU11" s="266"/>
      <c r="AV11" s="266"/>
      <c r="AW11" s="266"/>
      <c r="AX11" s="266"/>
      <c r="AY11" s="266"/>
      <c r="AZ11" s="266"/>
      <c r="BA11" s="266"/>
      <c r="BB11" s="266"/>
      <c r="BC11" s="266"/>
      <c r="BD11" s="266"/>
      <c r="BE11" s="266"/>
      <c r="BF11" s="266"/>
      <c r="BG11" s="266"/>
      <c r="BH11" s="266"/>
      <c r="BI11" s="266"/>
      <c r="BJ11" s="266"/>
      <c r="BK11" s="266"/>
      <c r="BL11" s="266"/>
      <c r="BM11" s="266"/>
      <c r="BN11" s="266"/>
      <c r="BO11" s="266"/>
      <c r="BP11" s="266"/>
      <c r="BQ11" s="266"/>
      <c r="BR11" s="266"/>
      <c r="BS11" s="266"/>
      <c r="BT11" s="266"/>
      <c r="BU11" s="266"/>
      <c r="BV11" s="266"/>
      <c r="BW11" s="266"/>
      <c r="BX11" s="266"/>
      <c r="BY11" s="266"/>
      <c r="BZ11" s="266"/>
      <c r="CA11" s="266"/>
      <c r="CB11" s="266"/>
      <c r="CC11" s="266"/>
      <c r="CD11" s="266"/>
      <c r="CE11" s="266"/>
      <c r="CF11" s="266"/>
      <c r="CG11" s="266"/>
      <c r="CH11" s="266"/>
      <c r="CI11" s="266"/>
      <c r="CJ11" s="266"/>
      <c r="CK11" s="95"/>
      <c r="CL11" s="95"/>
      <c r="CM11" s="95"/>
      <c r="CN11" s="261" t="s">
        <v>289</v>
      </c>
      <c r="CO11" s="257"/>
      <c r="CP11" s="257"/>
      <c r="CQ11" s="257"/>
      <c r="CR11" s="257"/>
      <c r="CS11" s="257"/>
      <c r="CT11" s="257"/>
      <c r="CU11" s="258"/>
      <c r="CV11" s="256" t="s">
        <v>67</v>
      </c>
      <c r="CW11" s="257"/>
      <c r="CX11" s="257"/>
      <c r="CY11" s="257"/>
      <c r="CZ11" s="257"/>
      <c r="DA11" s="257"/>
      <c r="DB11" s="257"/>
      <c r="DC11" s="257"/>
      <c r="DD11" s="257"/>
      <c r="DE11" s="258"/>
      <c r="DF11" s="94" t="s">
        <v>67</v>
      </c>
      <c r="DG11" s="267">
        <v>17388535.960000001</v>
      </c>
      <c r="DH11" s="268"/>
      <c r="DI11" s="268"/>
      <c r="DJ11" s="268"/>
      <c r="DK11" s="268"/>
      <c r="DL11" s="268"/>
      <c r="DM11" s="268"/>
      <c r="DN11" s="268"/>
      <c r="DO11" s="268"/>
      <c r="DP11" s="268"/>
      <c r="DQ11" s="268"/>
      <c r="DR11" s="268"/>
      <c r="DS11" s="269"/>
      <c r="DT11" s="267">
        <v>7000000</v>
      </c>
      <c r="DU11" s="268"/>
      <c r="DV11" s="268"/>
      <c r="DW11" s="268"/>
      <c r="DX11" s="268"/>
      <c r="DY11" s="268"/>
      <c r="DZ11" s="268"/>
      <c r="EA11" s="268"/>
      <c r="EB11" s="268"/>
      <c r="EC11" s="268"/>
      <c r="ED11" s="268"/>
      <c r="EE11" s="268"/>
      <c r="EF11" s="269"/>
      <c r="EG11" s="267">
        <v>7000000</v>
      </c>
      <c r="EH11" s="268"/>
      <c r="EI11" s="268"/>
      <c r="EJ11" s="268"/>
      <c r="EK11" s="268"/>
      <c r="EL11" s="268"/>
      <c r="EM11" s="268"/>
      <c r="EN11" s="268"/>
      <c r="EO11" s="268"/>
      <c r="EP11" s="268"/>
      <c r="EQ11" s="268"/>
      <c r="ER11" s="268"/>
      <c r="ES11" s="269"/>
      <c r="ET11" s="252"/>
      <c r="EU11" s="253"/>
      <c r="EV11" s="253"/>
      <c r="EW11" s="253"/>
      <c r="EX11" s="253"/>
      <c r="EY11" s="253"/>
      <c r="EZ11" s="253"/>
      <c r="FA11" s="253"/>
      <c r="FB11" s="253"/>
      <c r="FC11" s="253"/>
      <c r="FD11" s="253"/>
      <c r="FE11" s="253"/>
      <c r="FF11" s="255"/>
    </row>
    <row r="12" spans="1:162" ht="15" customHeight="1">
      <c r="A12" s="256"/>
      <c r="B12" s="257"/>
      <c r="C12" s="257"/>
      <c r="D12" s="257"/>
      <c r="E12" s="257"/>
      <c r="F12" s="257"/>
      <c r="G12" s="257"/>
      <c r="H12" s="258"/>
      <c r="I12" s="265" t="s">
        <v>290</v>
      </c>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c r="AS12" s="266"/>
      <c r="AT12" s="266"/>
      <c r="AU12" s="266"/>
      <c r="AV12" s="266"/>
      <c r="AW12" s="266"/>
      <c r="AX12" s="266"/>
      <c r="AY12" s="266"/>
      <c r="AZ12" s="266"/>
      <c r="BA12" s="266"/>
      <c r="BB12" s="266"/>
      <c r="BC12" s="266"/>
      <c r="BD12" s="266"/>
      <c r="BE12" s="266"/>
      <c r="BF12" s="266"/>
      <c r="BG12" s="266"/>
      <c r="BH12" s="266"/>
      <c r="BI12" s="266"/>
      <c r="BJ12" s="266"/>
      <c r="BK12" s="266"/>
      <c r="BL12" s="266"/>
      <c r="BM12" s="266"/>
      <c r="BN12" s="266"/>
      <c r="BO12" s="266"/>
      <c r="BP12" s="266"/>
      <c r="BQ12" s="266"/>
      <c r="BR12" s="266"/>
      <c r="BS12" s="266"/>
      <c r="BT12" s="266"/>
      <c r="BU12" s="266"/>
      <c r="BV12" s="266"/>
      <c r="BW12" s="266"/>
      <c r="BX12" s="266"/>
      <c r="BY12" s="266"/>
      <c r="BZ12" s="266"/>
      <c r="CA12" s="266"/>
      <c r="CB12" s="266"/>
      <c r="CC12" s="266"/>
      <c r="CD12" s="266"/>
      <c r="CE12" s="266"/>
      <c r="CF12" s="266"/>
      <c r="CG12" s="266"/>
      <c r="CH12" s="266"/>
      <c r="CI12" s="266"/>
      <c r="CJ12" s="266"/>
      <c r="CK12" s="95"/>
      <c r="CL12" s="95"/>
      <c r="CM12" s="95"/>
      <c r="CN12" s="261" t="s">
        <v>291</v>
      </c>
      <c r="CO12" s="257"/>
      <c r="CP12" s="257"/>
      <c r="CQ12" s="257"/>
      <c r="CR12" s="257"/>
      <c r="CS12" s="257"/>
      <c r="CT12" s="257"/>
      <c r="CU12" s="258"/>
      <c r="CV12" s="256"/>
      <c r="CW12" s="257"/>
      <c r="CX12" s="257"/>
      <c r="CY12" s="257"/>
      <c r="CZ12" s="257"/>
      <c r="DA12" s="257"/>
      <c r="DB12" s="257"/>
      <c r="DC12" s="257"/>
      <c r="DD12" s="257"/>
      <c r="DE12" s="258"/>
      <c r="DF12" s="94"/>
      <c r="DG12" s="252"/>
      <c r="DH12" s="253"/>
      <c r="DI12" s="253"/>
      <c r="DJ12" s="253"/>
      <c r="DK12" s="253"/>
      <c r="DL12" s="253"/>
      <c r="DM12" s="253"/>
      <c r="DN12" s="253"/>
      <c r="DO12" s="253"/>
      <c r="DP12" s="253"/>
      <c r="DQ12" s="253"/>
      <c r="DR12" s="253"/>
      <c r="DS12" s="254"/>
      <c r="DT12" s="252"/>
      <c r="DU12" s="253"/>
      <c r="DV12" s="253"/>
      <c r="DW12" s="253"/>
      <c r="DX12" s="253"/>
      <c r="DY12" s="253"/>
      <c r="DZ12" s="253"/>
      <c r="EA12" s="253"/>
      <c r="EB12" s="253"/>
      <c r="EC12" s="253"/>
      <c r="ED12" s="253"/>
      <c r="EE12" s="253"/>
      <c r="EF12" s="254"/>
      <c r="EG12" s="252"/>
      <c r="EH12" s="253"/>
      <c r="EI12" s="253"/>
      <c r="EJ12" s="253"/>
      <c r="EK12" s="253"/>
      <c r="EL12" s="253"/>
      <c r="EM12" s="253"/>
      <c r="EN12" s="253"/>
      <c r="EO12" s="253"/>
      <c r="EP12" s="253"/>
      <c r="EQ12" s="253"/>
      <c r="ER12" s="253"/>
      <c r="ES12" s="254"/>
      <c r="ET12" s="252"/>
      <c r="EU12" s="253"/>
      <c r="EV12" s="253"/>
      <c r="EW12" s="253"/>
      <c r="EX12" s="253"/>
      <c r="EY12" s="253"/>
      <c r="EZ12" s="253"/>
      <c r="FA12" s="253"/>
      <c r="FB12" s="253"/>
      <c r="FC12" s="253"/>
      <c r="FD12" s="253"/>
      <c r="FE12" s="253"/>
      <c r="FF12" s="255"/>
    </row>
    <row r="13" spans="1:162" ht="12.75" customHeight="1">
      <c r="A13" s="256" t="s">
        <v>292</v>
      </c>
      <c r="B13" s="257"/>
      <c r="C13" s="257"/>
      <c r="D13" s="257"/>
      <c r="E13" s="257"/>
      <c r="F13" s="257"/>
      <c r="G13" s="257"/>
      <c r="H13" s="258"/>
      <c r="I13" s="265" t="s">
        <v>293</v>
      </c>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266"/>
      <c r="AT13" s="266"/>
      <c r="AU13" s="266"/>
      <c r="AV13" s="266"/>
      <c r="AW13" s="266"/>
      <c r="AX13" s="266"/>
      <c r="AY13" s="266"/>
      <c r="AZ13" s="266"/>
      <c r="BA13" s="266"/>
      <c r="BB13" s="266"/>
      <c r="BC13" s="266"/>
      <c r="BD13" s="266"/>
      <c r="BE13" s="266"/>
      <c r="BF13" s="266"/>
      <c r="BG13" s="266"/>
      <c r="BH13" s="266"/>
      <c r="BI13" s="266"/>
      <c r="BJ13" s="266"/>
      <c r="BK13" s="266"/>
      <c r="BL13" s="266"/>
      <c r="BM13" s="266"/>
      <c r="BN13" s="266"/>
      <c r="BO13" s="266"/>
      <c r="BP13" s="266"/>
      <c r="BQ13" s="266"/>
      <c r="BR13" s="266"/>
      <c r="BS13" s="266"/>
      <c r="BT13" s="266"/>
      <c r="BU13" s="266"/>
      <c r="BV13" s="266"/>
      <c r="BW13" s="266"/>
      <c r="BX13" s="266"/>
      <c r="BY13" s="266"/>
      <c r="BZ13" s="266"/>
      <c r="CA13" s="266"/>
      <c r="CB13" s="266"/>
      <c r="CC13" s="266"/>
      <c r="CD13" s="266"/>
      <c r="CE13" s="266"/>
      <c r="CF13" s="266"/>
      <c r="CG13" s="266"/>
      <c r="CH13" s="266"/>
      <c r="CI13" s="266"/>
      <c r="CJ13" s="266"/>
      <c r="CK13" s="95"/>
      <c r="CL13" s="95"/>
      <c r="CM13" s="95"/>
      <c r="CN13" s="261" t="s">
        <v>294</v>
      </c>
      <c r="CO13" s="257"/>
      <c r="CP13" s="257"/>
      <c r="CQ13" s="257"/>
      <c r="CR13" s="257"/>
      <c r="CS13" s="257"/>
      <c r="CT13" s="257"/>
      <c r="CU13" s="258"/>
      <c r="CV13" s="256" t="s">
        <v>67</v>
      </c>
      <c r="CW13" s="257"/>
      <c r="CX13" s="257"/>
      <c r="CY13" s="257"/>
      <c r="CZ13" s="257"/>
      <c r="DA13" s="257"/>
      <c r="DB13" s="257"/>
      <c r="DC13" s="257"/>
      <c r="DD13" s="257"/>
      <c r="DE13" s="258"/>
      <c r="DF13" s="94" t="s">
        <v>67</v>
      </c>
      <c r="DG13" s="252"/>
      <c r="DH13" s="253"/>
      <c r="DI13" s="253"/>
      <c r="DJ13" s="253"/>
      <c r="DK13" s="253"/>
      <c r="DL13" s="253"/>
      <c r="DM13" s="253"/>
      <c r="DN13" s="253"/>
      <c r="DO13" s="253"/>
      <c r="DP13" s="253"/>
      <c r="DQ13" s="253"/>
      <c r="DR13" s="253"/>
      <c r="DS13" s="254"/>
      <c r="DT13" s="252"/>
      <c r="DU13" s="253"/>
      <c r="DV13" s="253"/>
      <c r="DW13" s="253"/>
      <c r="DX13" s="253"/>
      <c r="DY13" s="253"/>
      <c r="DZ13" s="253"/>
      <c r="EA13" s="253"/>
      <c r="EB13" s="253"/>
      <c r="EC13" s="253"/>
      <c r="ED13" s="253"/>
      <c r="EE13" s="253"/>
      <c r="EF13" s="254"/>
      <c r="EG13" s="252"/>
      <c r="EH13" s="253"/>
      <c r="EI13" s="253"/>
      <c r="EJ13" s="253"/>
      <c r="EK13" s="253"/>
      <c r="EL13" s="253"/>
      <c r="EM13" s="253"/>
      <c r="EN13" s="253"/>
      <c r="EO13" s="253"/>
      <c r="EP13" s="253"/>
      <c r="EQ13" s="253"/>
      <c r="ER13" s="253"/>
      <c r="ES13" s="254"/>
      <c r="ET13" s="252"/>
      <c r="EU13" s="253"/>
      <c r="EV13" s="253"/>
      <c r="EW13" s="253"/>
      <c r="EX13" s="253"/>
      <c r="EY13" s="253"/>
      <c r="EZ13" s="253"/>
      <c r="FA13" s="253"/>
      <c r="FB13" s="253"/>
      <c r="FC13" s="253"/>
      <c r="FD13" s="253"/>
      <c r="FE13" s="253"/>
      <c r="FF13" s="255"/>
    </row>
    <row r="14" spans="1:162" ht="35.25" customHeight="1">
      <c r="A14" s="256" t="s">
        <v>295</v>
      </c>
      <c r="B14" s="257"/>
      <c r="C14" s="257"/>
      <c r="D14" s="257"/>
      <c r="E14" s="257"/>
      <c r="F14" s="257"/>
      <c r="G14" s="257"/>
      <c r="H14" s="258"/>
      <c r="I14" s="259" t="s">
        <v>296</v>
      </c>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c r="AW14" s="260"/>
      <c r="AX14" s="260"/>
      <c r="AY14" s="260"/>
      <c r="AZ14" s="260"/>
      <c r="BA14" s="260"/>
      <c r="BB14" s="260"/>
      <c r="BC14" s="260"/>
      <c r="BD14" s="260"/>
      <c r="BE14" s="260"/>
      <c r="BF14" s="260"/>
      <c r="BG14" s="260"/>
      <c r="BH14" s="260"/>
      <c r="BI14" s="260"/>
      <c r="BJ14" s="260"/>
      <c r="BK14" s="260"/>
      <c r="BL14" s="260"/>
      <c r="BM14" s="260"/>
      <c r="BN14" s="260"/>
      <c r="BO14" s="260"/>
      <c r="BP14" s="260"/>
      <c r="BQ14" s="260"/>
      <c r="BR14" s="260"/>
      <c r="BS14" s="260"/>
      <c r="BT14" s="260"/>
      <c r="BU14" s="260"/>
      <c r="BV14" s="260"/>
      <c r="BW14" s="260"/>
      <c r="BX14" s="260"/>
      <c r="BY14" s="260"/>
      <c r="BZ14" s="260"/>
      <c r="CA14" s="260"/>
      <c r="CB14" s="260"/>
      <c r="CC14" s="260"/>
      <c r="CD14" s="260"/>
      <c r="CE14" s="260"/>
      <c r="CF14" s="260"/>
      <c r="CG14" s="260"/>
      <c r="CH14" s="260"/>
      <c r="CI14" s="260"/>
      <c r="CJ14" s="260"/>
      <c r="CK14" s="260"/>
      <c r="CL14" s="260"/>
      <c r="CM14" s="260"/>
      <c r="CN14" s="261" t="s">
        <v>297</v>
      </c>
      <c r="CO14" s="257"/>
      <c r="CP14" s="257"/>
      <c r="CQ14" s="257"/>
      <c r="CR14" s="257"/>
      <c r="CS14" s="257"/>
      <c r="CT14" s="257"/>
      <c r="CU14" s="258"/>
      <c r="CV14" s="256" t="s">
        <v>67</v>
      </c>
      <c r="CW14" s="257"/>
      <c r="CX14" s="257"/>
      <c r="CY14" s="257"/>
      <c r="CZ14" s="257"/>
      <c r="DA14" s="257"/>
      <c r="DB14" s="257"/>
      <c r="DC14" s="257"/>
      <c r="DD14" s="257"/>
      <c r="DE14" s="258"/>
      <c r="DF14" s="94"/>
      <c r="DG14" s="252">
        <f>DG15+DG18+DG27</f>
        <v>24152421.52</v>
      </c>
      <c r="DH14" s="253"/>
      <c r="DI14" s="253"/>
      <c r="DJ14" s="253"/>
      <c r="DK14" s="253"/>
      <c r="DL14" s="253"/>
      <c r="DM14" s="253"/>
      <c r="DN14" s="253"/>
      <c r="DO14" s="253"/>
      <c r="DP14" s="253"/>
      <c r="DQ14" s="253"/>
      <c r="DR14" s="253"/>
      <c r="DS14" s="254"/>
      <c r="DT14" s="252">
        <f>DT15+DT18+DT27+DT22</f>
        <v>22722894.040000003</v>
      </c>
      <c r="DU14" s="253"/>
      <c r="DV14" s="253"/>
      <c r="DW14" s="253"/>
      <c r="DX14" s="253"/>
      <c r="DY14" s="253"/>
      <c r="DZ14" s="253"/>
      <c r="EA14" s="253"/>
      <c r="EB14" s="253"/>
      <c r="EC14" s="253"/>
      <c r="ED14" s="253"/>
      <c r="EE14" s="253"/>
      <c r="EF14" s="254"/>
      <c r="EG14" s="252">
        <f>EG15+EG18+EG27+EG22</f>
        <v>22842525.770000003</v>
      </c>
      <c r="EH14" s="253"/>
      <c r="EI14" s="253"/>
      <c r="EJ14" s="253"/>
      <c r="EK14" s="253"/>
      <c r="EL14" s="253"/>
      <c r="EM14" s="253"/>
      <c r="EN14" s="253"/>
      <c r="EO14" s="253"/>
      <c r="EP14" s="253"/>
      <c r="EQ14" s="253"/>
      <c r="ER14" s="253"/>
      <c r="ES14" s="254"/>
      <c r="ET14" s="252"/>
      <c r="EU14" s="253"/>
      <c r="EV14" s="253"/>
      <c r="EW14" s="253"/>
      <c r="EX14" s="253"/>
      <c r="EY14" s="253"/>
      <c r="EZ14" s="253"/>
      <c r="FA14" s="253"/>
      <c r="FB14" s="253"/>
      <c r="FC14" s="253"/>
      <c r="FD14" s="253"/>
      <c r="FE14" s="253"/>
      <c r="FF14" s="255"/>
    </row>
    <row r="15" spans="1:162" ht="34.5" customHeight="1">
      <c r="A15" s="256" t="s">
        <v>298</v>
      </c>
      <c r="B15" s="257"/>
      <c r="C15" s="257"/>
      <c r="D15" s="257"/>
      <c r="E15" s="257"/>
      <c r="F15" s="257"/>
      <c r="G15" s="257"/>
      <c r="H15" s="258"/>
      <c r="I15" s="270" t="s">
        <v>299</v>
      </c>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c r="AW15" s="271"/>
      <c r="AX15" s="271"/>
      <c r="AY15" s="271"/>
      <c r="AZ15" s="271"/>
      <c r="BA15" s="271"/>
      <c r="BB15" s="271"/>
      <c r="BC15" s="271"/>
      <c r="BD15" s="271"/>
      <c r="BE15" s="271"/>
      <c r="BF15" s="271"/>
      <c r="BG15" s="271"/>
      <c r="BH15" s="271"/>
      <c r="BI15" s="271"/>
      <c r="BJ15" s="271"/>
      <c r="BK15" s="271"/>
      <c r="BL15" s="271"/>
      <c r="BM15" s="271"/>
      <c r="BN15" s="271"/>
      <c r="BO15" s="271"/>
      <c r="BP15" s="271"/>
      <c r="BQ15" s="271"/>
      <c r="BR15" s="271"/>
      <c r="BS15" s="271"/>
      <c r="BT15" s="271"/>
      <c r="BU15" s="271"/>
      <c r="BV15" s="271"/>
      <c r="BW15" s="271"/>
      <c r="BX15" s="271"/>
      <c r="BY15" s="271"/>
      <c r="BZ15" s="271"/>
      <c r="CA15" s="271"/>
      <c r="CB15" s="271"/>
      <c r="CC15" s="271"/>
      <c r="CD15" s="271"/>
      <c r="CE15" s="271"/>
      <c r="CF15" s="271"/>
      <c r="CG15" s="271"/>
      <c r="CH15" s="271"/>
      <c r="CI15" s="271"/>
      <c r="CJ15" s="271"/>
      <c r="CK15" s="271"/>
      <c r="CL15" s="271"/>
      <c r="CM15" s="271"/>
      <c r="CN15" s="261" t="s">
        <v>300</v>
      </c>
      <c r="CO15" s="257"/>
      <c r="CP15" s="257"/>
      <c r="CQ15" s="257"/>
      <c r="CR15" s="257"/>
      <c r="CS15" s="257"/>
      <c r="CT15" s="257"/>
      <c r="CU15" s="258"/>
      <c r="CV15" s="256" t="s">
        <v>67</v>
      </c>
      <c r="CW15" s="257"/>
      <c r="CX15" s="257"/>
      <c r="CY15" s="257"/>
      <c r="CZ15" s="257"/>
      <c r="DA15" s="257"/>
      <c r="DB15" s="257"/>
      <c r="DC15" s="257"/>
      <c r="DD15" s="257"/>
      <c r="DE15" s="258"/>
      <c r="DF15" s="94"/>
      <c r="DG15" s="252">
        <f>DG16+DG17</f>
        <v>14138537.23</v>
      </c>
      <c r="DH15" s="253"/>
      <c r="DI15" s="253"/>
      <c r="DJ15" s="253"/>
      <c r="DK15" s="253"/>
      <c r="DL15" s="253"/>
      <c r="DM15" s="253"/>
      <c r="DN15" s="253"/>
      <c r="DO15" s="253"/>
      <c r="DP15" s="253"/>
      <c r="DQ15" s="253"/>
      <c r="DR15" s="253"/>
      <c r="DS15" s="254"/>
      <c r="DT15" s="252">
        <f t="shared" ref="DT15" si="3">DT16+DT17</f>
        <v>17810006.560000002</v>
      </c>
      <c r="DU15" s="253"/>
      <c r="DV15" s="253"/>
      <c r="DW15" s="253"/>
      <c r="DX15" s="253"/>
      <c r="DY15" s="253"/>
      <c r="DZ15" s="253"/>
      <c r="EA15" s="253"/>
      <c r="EB15" s="253"/>
      <c r="EC15" s="253"/>
      <c r="ED15" s="253"/>
      <c r="EE15" s="253"/>
      <c r="EF15" s="254"/>
      <c r="EG15" s="252">
        <f>EG16+EG17</f>
        <v>17269867.190000001</v>
      </c>
      <c r="EH15" s="253"/>
      <c r="EI15" s="253"/>
      <c r="EJ15" s="253"/>
      <c r="EK15" s="253"/>
      <c r="EL15" s="253"/>
      <c r="EM15" s="253"/>
      <c r="EN15" s="253"/>
      <c r="EO15" s="253"/>
      <c r="EP15" s="253"/>
      <c r="EQ15" s="253"/>
      <c r="ER15" s="253"/>
      <c r="ES15" s="254"/>
      <c r="ET15" s="252"/>
      <c r="EU15" s="253"/>
      <c r="EV15" s="253"/>
      <c r="EW15" s="253"/>
      <c r="EX15" s="253"/>
      <c r="EY15" s="253"/>
      <c r="EZ15" s="253"/>
      <c r="FA15" s="253"/>
      <c r="FB15" s="253"/>
      <c r="FC15" s="253"/>
      <c r="FD15" s="253"/>
      <c r="FE15" s="253"/>
      <c r="FF15" s="255"/>
    </row>
    <row r="16" spans="1:162" ht="24" customHeight="1">
      <c r="A16" s="256" t="s">
        <v>301</v>
      </c>
      <c r="B16" s="257"/>
      <c r="C16" s="257"/>
      <c r="D16" s="257"/>
      <c r="E16" s="257"/>
      <c r="F16" s="257"/>
      <c r="G16" s="257"/>
      <c r="H16" s="258"/>
      <c r="I16" s="272" t="s">
        <v>302</v>
      </c>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c r="AS16" s="273"/>
      <c r="AT16" s="273"/>
      <c r="AU16" s="273"/>
      <c r="AV16" s="273"/>
      <c r="AW16" s="273"/>
      <c r="AX16" s="273"/>
      <c r="AY16" s="273"/>
      <c r="AZ16" s="273"/>
      <c r="BA16" s="273"/>
      <c r="BB16" s="273"/>
      <c r="BC16" s="273"/>
      <c r="BD16" s="273"/>
      <c r="BE16" s="273"/>
      <c r="BF16" s="273"/>
      <c r="BG16" s="273"/>
      <c r="BH16" s="273"/>
      <c r="BI16" s="273"/>
      <c r="BJ16" s="273"/>
      <c r="BK16" s="273"/>
      <c r="BL16" s="273"/>
      <c r="BM16" s="273"/>
      <c r="BN16" s="273"/>
      <c r="BO16" s="273"/>
      <c r="BP16" s="273"/>
      <c r="BQ16" s="273"/>
      <c r="BR16" s="273"/>
      <c r="BS16" s="273"/>
      <c r="BT16" s="273"/>
      <c r="BU16" s="273"/>
      <c r="BV16" s="273"/>
      <c r="BW16" s="273"/>
      <c r="BX16" s="273"/>
      <c r="BY16" s="273"/>
      <c r="BZ16" s="273"/>
      <c r="CA16" s="273"/>
      <c r="CB16" s="273"/>
      <c r="CC16" s="273"/>
      <c r="CD16" s="273"/>
      <c r="CE16" s="273"/>
      <c r="CF16" s="273"/>
      <c r="CG16" s="273"/>
      <c r="CH16" s="273"/>
      <c r="CI16" s="273"/>
      <c r="CJ16" s="273"/>
      <c r="CK16" s="273"/>
      <c r="CL16" s="273"/>
      <c r="CM16" s="273"/>
      <c r="CN16" s="261" t="s">
        <v>303</v>
      </c>
      <c r="CO16" s="257"/>
      <c r="CP16" s="257"/>
      <c r="CQ16" s="257"/>
      <c r="CR16" s="257"/>
      <c r="CS16" s="257"/>
      <c r="CT16" s="257"/>
      <c r="CU16" s="258"/>
      <c r="CV16" s="256" t="s">
        <v>67</v>
      </c>
      <c r="CW16" s="257"/>
      <c r="CX16" s="257"/>
      <c r="CY16" s="257"/>
      <c r="CZ16" s="257"/>
      <c r="DA16" s="257"/>
      <c r="DB16" s="257"/>
      <c r="DC16" s="257"/>
      <c r="DD16" s="257"/>
      <c r="DE16" s="258"/>
      <c r="DF16" s="94"/>
      <c r="DG16" s="252">
        <f>'2025'!E35+'2025'!E36+'2025'!E46-16438535.96</f>
        <v>14138537.23</v>
      </c>
      <c r="DH16" s="253"/>
      <c r="DI16" s="253"/>
      <c r="DJ16" s="253"/>
      <c r="DK16" s="253"/>
      <c r="DL16" s="253"/>
      <c r="DM16" s="253"/>
      <c r="DN16" s="253"/>
      <c r="DO16" s="253"/>
      <c r="DP16" s="253"/>
      <c r="DQ16" s="253"/>
      <c r="DR16" s="253"/>
      <c r="DS16" s="254"/>
      <c r="DT16" s="252">
        <f>'2026'!E34+'2026'!E44-DT11</f>
        <v>17810006.560000002</v>
      </c>
      <c r="DU16" s="253"/>
      <c r="DV16" s="253"/>
      <c r="DW16" s="253"/>
      <c r="DX16" s="253"/>
      <c r="DY16" s="253"/>
      <c r="DZ16" s="253"/>
      <c r="EA16" s="253"/>
      <c r="EB16" s="253"/>
      <c r="EC16" s="253"/>
      <c r="ED16" s="253"/>
      <c r="EE16" s="253"/>
      <c r="EF16" s="254"/>
      <c r="EG16" s="252">
        <f>'2027'!E36+'2027'!E46-EG11</f>
        <v>17269867.190000001</v>
      </c>
      <c r="EH16" s="253"/>
      <c r="EI16" s="253"/>
      <c r="EJ16" s="253"/>
      <c r="EK16" s="253"/>
      <c r="EL16" s="253"/>
      <c r="EM16" s="253"/>
      <c r="EN16" s="253"/>
      <c r="EO16" s="253"/>
      <c r="EP16" s="253"/>
      <c r="EQ16" s="253"/>
      <c r="ER16" s="253"/>
      <c r="ES16" s="254"/>
      <c r="ET16" s="252"/>
      <c r="EU16" s="253"/>
      <c r="EV16" s="253"/>
      <c r="EW16" s="253"/>
      <c r="EX16" s="253"/>
      <c r="EY16" s="253"/>
      <c r="EZ16" s="253"/>
      <c r="FA16" s="253"/>
      <c r="FB16" s="253"/>
      <c r="FC16" s="253"/>
      <c r="FD16" s="253"/>
      <c r="FE16" s="253"/>
      <c r="FF16" s="255"/>
    </row>
    <row r="17" spans="1:162" ht="12.75" customHeight="1">
      <c r="A17" s="256" t="s">
        <v>304</v>
      </c>
      <c r="B17" s="257"/>
      <c r="C17" s="257"/>
      <c r="D17" s="257"/>
      <c r="E17" s="257"/>
      <c r="F17" s="257"/>
      <c r="G17" s="257"/>
      <c r="H17" s="258"/>
      <c r="I17" s="272" t="s">
        <v>305</v>
      </c>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c r="AW17" s="273"/>
      <c r="AX17" s="273"/>
      <c r="AY17" s="273"/>
      <c r="AZ17" s="273"/>
      <c r="BA17" s="273"/>
      <c r="BB17" s="273"/>
      <c r="BC17" s="273"/>
      <c r="BD17" s="273"/>
      <c r="BE17" s="273"/>
      <c r="BF17" s="273"/>
      <c r="BG17" s="273"/>
      <c r="BH17" s="273"/>
      <c r="BI17" s="273"/>
      <c r="BJ17" s="273"/>
      <c r="BK17" s="273"/>
      <c r="BL17" s="273"/>
      <c r="BM17" s="273"/>
      <c r="BN17" s="273"/>
      <c r="BO17" s="273"/>
      <c r="BP17" s="273"/>
      <c r="BQ17" s="273"/>
      <c r="BR17" s="273"/>
      <c r="BS17" s="273"/>
      <c r="BT17" s="273"/>
      <c r="BU17" s="273"/>
      <c r="BV17" s="273"/>
      <c r="BW17" s="273"/>
      <c r="BX17" s="273"/>
      <c r="BY17" s="273"/>
      <c r="BZ17" s="273"/>
      <c r="CA17" s="273"/>
      <c r="CB17" s="273"/>
      <c r="CC17" s="273"/>
      <c r="CD17" s="273"/>
      <c r="CE17" s="273"/>
      <c r="CF17" s="273"/>
      <c r="CG17" s="273"/>
      <c r="CH17" s="273"/>
      <c r="CI17" s="273"/>
      <c r="CJ17" s="273"/>
      <c r="CK17" s="273"/>
      <c r="CL17" s="273"/>
      <c r="CM17" s="273"/>
      <c r="CN17" s="261" t="s">
        <v>306</v>
      </c>
      <c r="CO17" s="257"/>
      <c r="CP17" s="257"/>
      <c r="CQ17" s="257"/>
      <c r="CR17" s="257"/>
      <c r="CS17" s="257"/>
      <c r="CT17" s="257"/>
      <c r="CU17" s="258"/>
      <c r="CV17" s="256" t="s">
        <v>67</v>
      </c>
      <c r="CW17" s="257"/>
      <c r="CX17" s="257"/>
      <c r="CY17" s="257"/>
      <c r="CZ17" s="257"/>
      <c r="DA17" s="257"/>
      <c r="DB17" s="257"/>
      <c r="DC17" s="257"/>
      <c r="DD17" s="257"/>
      <c r="DE17" s="258"/>
      <c r="DF17" s="94"/>
      <c r="DG17" s="252"/>
      <c r="DH17" s="253"/>
      <c r="DI17" s="253"/>
      <c r="DJ17" s="253"/>
      <c r="DK17" s="253"/>
      <c r="DL17" s="253"/>
      <c r="DM17" s="253"/>
      <c r="DN17" s="253"/>
      <c r="DO17" s="253"/>
      <c r="DP17" s="253"/>
      <c r="DQ17" s="253"/>
      <c r="DR17" s="253"/>
      <c r="DS17" s="254"/>
      <c r="DT17" s="252"/>
      <c r="DU17" s="253"/>
      <c r="DV17" s="253"/>
      <c r="DW17" s="253"/>
      <c r="DX17" s="253"/>
      <c r="DY17" s="253"/>
      <c r="DZ17" s="253"/>
      <c r="EA17" s="253"/>
      <c r="EB17" s="253"/>
      <c r="EC17" s="253"/>
      <c r="ED17" s="253"/>
      <c r="EE17" s="253"/>
      <c r="EF17" s="254"/>
      <c r="EG17" s="252"/>
      <c r="EH17" s="253"/>
      <c r="EI17" s="253"/>
      <c r="EJ17" s="253"/>
      <c r="EK17" s="253"/>
      <c r="EL17" s="253"/>
      <c r="EM17" s="253"/>
      <c r="EN17" s="253"/>
      <c r="EO17" s="253"/>
      <c r="EP17" s="253"/>
      <c r="EQ17" s="253"/>
      <c r="ER17" s="253"/>
      <c r="ES17" s="254"/>
      <c r="ET17" s="252"/>
      <c r="EU17" s="253"/>
      <c r="EV17" s="253"/>
      <c r="EW17" s="253"/>
      <c r="EX17" s="253"/>
      <c r="EY17" s="253"/>
      <c r="EZ17" s="253"/>
      <c r="FA17" s="253"/>
      <c r="FB17" s="253"/>
      <c r="FC17" s="253"/>
      <c r="FD17" s="253"/>
      <c r="FE17" s="253"/>
      <c r="FF17" s="255"/>
    </row>
    <row r="18" spans="1:162" ht="24" customHeight="1">
      <c r="A18" s="256" t="s">
        <v>307</v>
      </c>
      <c r="B18" s="257"/>
      <c r="C18" s="257"/>
      <c r="D18" s="257"/>
      <c r="E18" s="257"/>
      <c r="F18" s="257"/>
      <c r="G18" s="257"/>
      <c r="H18" s="258"/>
      <c r="I18" s="270" t="s">
        <v>85</v>
      </c>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271"/>
      <c r="AT18" s="271"/>
      <c r="AU18" s="271"/>
      <c r="AV18" s="271"/>
      <c r="AW18" s="271"/>
      <c r="AX18" s="271"/>
      <c r="AY18" s="271"/>
      <c r="AZ18" s="271"/>
      <c r="BA18" s="271"/>
      <c r="BB18" s="271"/>
      <c r="BC18" s="271"/>
      <c r="BD18" s="271"/>
      <c r="BE18" s="271"/>
      <c r="BF18" s="271"/>
      <c r="BG18" s="271"/>
      <c r="BH18" s="271"/>
      <c r="BI18" s="271"/>
      <c r="BJ18" s="271"/>
      <c r="BK18" s="271"/>
      <c r="BL18" s="271"/>
      <c r="BM18" s="271"/>
      <c r="BN18" s="271"/>
      <c r="BO18" s="271"/>
      <c r="BP18" s="271"/>
      <c r="BQ18" s="271"/>
      <c r="BR18" s="271"/>
      <c r="BS18" s="271"/>
      <c r="BT18" s="271"/>
      <c r="BU18" s="271"/>
      <c r="BV18" s="271"/>
      <c r="BW18" s="271"/>
      <c r="BX18" s="271"/>
      <c r="BY18" s="271"/>
      <c r="BZ18" s="271"/>
      <c r="CA18" s="271"/>
      <c r="CB18" s="271"/>
      <c r="CC18" s="271"/>
      <c r="CD18" s="271"/>
      <c r="CE18" s="271"/>
      <c r="CF18" s="271"/>
      <c r="CG18" s="271"/>
      <c r="CH18" s="271"/>
      <c r="CI18" s="271"/>
      <c r="CJ18" s="271"/>
      <c r="CK18" s="271"/>
      <c r="CL18" s="271"/>
      <c r="CM18" s="271"/>
      <c r="CN18" s="261" t="s">
        <v>308</v>
      </c>
      <c r="CO18" s="257"/>
      <c r="CP18" s="257"/>
      <c r="CQ18" s="257"/>
      <c r="CR18" s="257"/>
      <c r="CS18" s="257"/>
      <c r="CT18" s="257"/>
      <c r="CU18" s="258"/>
      <c r="CV18" s="256" t="s">
        <v>67</v>
      </c>
      <c r="CW18" s="257"/>
      <c r="CX18" s="257"/>
      <c r="CY18" s="257"/>
      <c r="CZ18" s="257"/>
      <c r="DA18" s="257"/>
      <c r="DB18" s="257"/>
      <c r="DC18" s="257"/>
      <c r="DD18" s="257"/>
      <c r="DE18" s="258"/>
      <c r="DF18" s="94"/>
      <c r="DG18" s="252">
        <f>DG19+DG21</f>
        <v>8718884.2899999991</v>
      </c>
      <c r="DH18" s="253"/>
      <c r="DI18" s="253"/>
      <c r="DJ18" s="253"/>
      <c r="DK18" s="253"/>
      <c r="DL18" s="253"/>
      <c r="DM18" s="253"/>
      <c r="DN18" s="253"/>
      <c r="DO18" s="253"/>
      <c r="DP18" s="253"/>
      <c r="DQ18" s="253"/>
      <c r="DR18" s="253"/>
      <c r="DS18" s="254"/>
      <c r="DT18" s="252">
        <f t="shared" ref="DT18" si="4">DT19+DT21</f>
        <v>3367887.48</v>
      </c>
      <c r="DU18" s="253"/>
      <c r="DV18" s="253"/>
      <c r="DW18" s="253"/>
      <c r="DX18" s="253"/>
      <c r="DY18" s="253"/>
      <c r="DZ18" s="253"/>
      <c r="EA18" s="253"/>
      <c r="EB18" s="253"/>
      <c r="EC18" s="253"/>
      <c r="ED18" s="253"/>
      <c r="EE18" s="253"/>
      <c r="EF18" s="254"/>
      <c r="EG18" s="252">
        <f t="shared" ref="EG18" si="5">EG19+EG21</f>
        <v>4027658.58</v>
      </c>
      <c r="EH18" s="253"/>
      <c r="EI18" s="253"/>
      <c r="EJ18" s="253"/>
      <c r="EK18" s="253"/>
      <c r="EL18" s="253"/>
      <c r="EM18" s="253"/>
      <c r="EN18" s="253"/>
      <c r="EO18" s="253"/>
      <c r="EP18" s="253"/>
      <c r="EQ18" s="253"/>
      <c r="ER18" s="253"/>
      <c r="ES18" s="254"/>
      <c r="ET18" s="274"/>
      <c r="EU18" s="275"/>
      <c r="EV18" s="275"/>
      <c r="EW18" s="275"/>
      <c r="EX18" s="275"/>
      <c r="EY18" s="275"/>
      <c r="EZ18" s="275"/>
      <c r="FA18" s="275"/>
      <c r="FB18" s="275"/>
      <c r="FC18" s="275"/>
      <c r="FD18" s="275"/>
      <c r="FE18" s="275"/>
      <c r="FF18" s="276"/>
    </row>
    <row r="19" spans="1:162" ht="24" customHeight="1">
      <c r="A19" s="256" t="s">
        <v>86</v>
      </c>
      <c r="B19" s="257"/>
      <c r="C19" s="257"/>
      <c r="D19" s="257"/>
      <c r="E19" s="257"/>
      <c r="F19" s="257"/>
      <c r="G19" s="257"/>
      <c r="H19" s="258"/>
      <c r="I19" s="272" t="s">
        <v>302</v>
      </c>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c r="AW19" s="273"/>
      <c r="AX19" s="273"/>
      <c r="AY19" s="273"/>
      <c r="AZ19" s="273"/>
      <c r="BA19" s="273"/>
      <c r="BB19" s="273"/>
      <c r="BC19" s="273"/>
      <c r="BD19" s="273"/>
      <c r="BE19" s="273"/>
      <c r="BF19" s="273"/>
      <c r="BG19" s="273"/>
      <c r="BH19" s="273"/>
      <c r="BI19" s="273"/>
      <c r="BJ19" s="273"/>
      <c r="BK19" s="273"/>
      <c r="BL19" s="273"/>
      <c r="BM19" s="273"/>
      <c r="BN19" s="273"/>
      <c r="BO19" s="273"/>
      <c r="BP19" s="273"/>
      <c r="BQ19" s="273"/>
      <c r="BR19" s="273"/>
      <c r="BS19" s="273"/>
      <c r="BT19" s="273"/>
      <c r="BU19" s="273"/>
      <c r="BV19" s="273"/>
      <c r="BW19" s="273"/>
      <c r="BX19" s="273"/>
      <c r="BY19" s="273"/>
      <c r="BZ19" s="273"/>
      <c r="CA19" s="273"/>
      <c r="CB19" s="273"/>
      <c r="CC19" s="273"/>
      <c r="CD19" s="273"/>
      <c r="CE19" s="273"/>
      <c r="CF19" s="273"/>
      <c r="CG19" s="273"/>
      <c r="CH19" s="273"/>
      <c r="CI19" s="273"/>
      <c r="CJ19" s="273"/>
      <c r="CK19" s="273"/>
      <c r="CL19" s="273"/>
      <c r="CM19" s="273"/>
      <c r="CN19" s="261" t="s">
        <v>309</v>
      </c>
      <c r="CO19" s="257"/>
      <c r="CP19" s="257"/>
      <c r="CQ19" s="257"/>
      <c r="CR19" s="257"/>
      <c r="CS19" s="257"/>
      <c r="CT19" s="257"/>
      <c r="CU19" s="258"/>
      <c r="CV19" s="256" t="s">
        <v>67</v>
      </c>
      <c r="CW19" s="257"/>
      <c r="CX19" s="257"/>
      <c r="CY19" s="257"/>
      <c r="CZ19" s="257"/>
      <c r="DA19" s="257"/>
      <c r="DB19" s="257"/>
      <c r="DC19" s="257"/>
      <c r="DD19" s="257"/>
      <c r="DE19" s="258"/>
      <c r="DF19" s="94"/>
      <c r="DG19" s="252">
        <f>'2025'!F35+'2025'!F36+'2025'!F46-700000</f>
        <v>8718884.2899999991</v>
      </c>
      <c r="DH19" s="253"/>
      <c r="DI19" s="253"/>
      <c r="DJ19" s="253"/>
      <c r="DK19" s="253"/>
      <c r="DL19" s="253"/>
      <c r="DM19" s="253"/>
      <c r="DN19" s="253"/>
      <c r="DO19" s="253"/>
      <c r="DP19" s="253"/>
      <c r="DQ19" s="253"/>
      <c r="DR19" s="253"/>
      <c r="DS19" s="254"/>
      <c r="DT19" s="252">
        <f>'2026'!F34+'2026'!F44</f>
        <v>3367887.48</v>
      </c>
      <c r="DU19" s="253"/>
      <c r="DV19" s="253"/>
      <c r="DW19" s="253"/>
      <c r="DX19" s="253"/>
      <c r="DY19" s="253"/>
      <c r="DZ19" s="253"/>
      <c r="EA19" s="253"/>
      <c r="EB19" s="253"/>
      <c r="EC19" s="253"/>
      <c r="ED19" s="253"/>
      <c r="EE19" s="253"/>
      <c r="EF19" s="254"/>
      <c r="EG19" s="252">
        <f>'2027'!F36+'2027'!F46</f>
        <v>4027658.58</v>
      </c>
      <c r="EH19" s="253"/>
      <c r="EI19" s="253"/>
      <c r="EJ19" s="253"/>
      <c r="EK19" s="253"/>
      <c r="EL19" s="253"/>
      <c r="EM19" s="253"/>
      <c r="EN19" s="253"/>
      <c r="EO19" s="253"/>
      <c r="EP19" s="253"/>
      <c r="EQ19" s="253"/>
      <c r="ER19" s="253"/>
      <c r="ES19" s="254"/>
      <c r="ET19" s="252"/>
      <c r="EU19" s="253"/>
      <c r="EV19" s="253"/>
      <c r="EW19" s="253"/>
      <c r="EX19" s="253"/>
      <c r="EY19" s="253"/>
      <c r="EZ19" s="253"/>
      <c r="FA19" s="253"/>
      <c r="FB19" s="253"/>
      <c r="FC19" s="253"/>
      <c r="FD19" s="253"/>
      <c r="FE19" s="253"/>
      <c r="FF19" s="255"/>
    </row>
    <row r="20" spans="1:162" ht="15" customHeight="1">
      <c r="A20" s="256"/>
      <c r="B20" s="257"/>
      <c r="C20" s="257"/>
      <c r="D20" s="257"/>
      <c r="E20" s="257"/>
      <c r="F20" s="257"/>
      <c r="G20" s="257"/>
      <c r="H20" s="258"/>
      <c r="I20" s="265" t="s">
        <v>290</v>
      </c>
      <c r="J20" s="266"/>
      <c r="K20" s="266"/>
      <c r="L20" s="266"/>
      <c r="M20" s="266"/>
      <c r="N20" s="266"/>
      <c r="O20" s="266"/>
      <c r="P20" s="266"/>
      <c r="Q20" s="266"/>
      <c r="R20" s="266"/>
      <c r="S20" s="266"/>
      <c r="T20" s="266"/>
      <c r="U20" s="266"/>
      <c r="V20" s="266"/>
      <c r="W20" s="266"/>
      <c r="X20" s="266"/>
      <c r="Y20" s="266"/>
      <c r="Z20" s="266"/>
      <c r="AA20" s="266"/>
      <c r="AB20" s="266"/>
      <c r="AC20" s="266"/>
      <c r="AD20" s="266"/>
      <c r="AE20" s="266"/>
      <c r="AF20" s="266"/>
      <c r="AG20" s="266"/>
      <c r="AH20" s="266"/>
      <c r="AI20" s="266"/>
      <c r="AJ20" s="266"/>
      <c r="AK20" s="266"/>
      <c r="AL20" s="266"/>
      <c r="AM20" s="266"/>
      <c r="AN20" s="266"/>
      <c r="AO20" s="266"/>
      <c r="AP20" s="266"/>
      <c r="AQ20" s="266"/>
      <c r="AR20" s="266"/>
      <c r="AS20" s="266"/>
      <c r="AT20" s="266"/>
      <c r="AU20" s="266"/>
      <c r="AV20" s="266"/>
      <c r="AW20" s="266"/>
      <c r="AX20" s="266"/>
      <c r="AY20" s="266"/>
      <c r="AZ20" s="266"/>
      <c r="BA20" s="266"/>
      <c r="BB20" s="266"/>
      <c r="BC20" s="266"/>
      <c r="BD20" s="266"/>
      <c r="BE20" s="266"/>
      <c r="BF20" s="266"/>
      <c r="BG20" s="266"/>
      <c r="BH20" s="266"/>
      <c r="BI20" s="266"/>
      <c r="BJ20" s="266"/>
      <c r="BK20" s="266"/>
      <c r="BL20" s="266"/>
      <c r="BM20" s="266"/>
      <c r="BN20" s="266"/>
      <c r="BO20" s="266"/>
      <c r="BP20" s="266"/>
      <c r="BQ20" s="266"/>
      <c r="BR20" s="266"/>
      <c r="BS20" s="266"/>
      <c r="BT20" s="266"/>
      <c r="BU20" s="266"/>
      <c r="BV20" s="266"/>
      <c r="BW20" s="266"/>
      <c r="BX20" s="266"/>
      <c r="BY20" s="266"/>
      <c r="BZ20" s="266"/>
      <c r="CA20" s="266"/>
      <c r="CB20" s="266"/>
      <c r="CC20" s="266"/>
      <c r="CD20" s="266"/>
      <c r="CE20" s="266"/>
      <c r="CF20" s="266"/>
      <c r="CG20" s="266"/>
      <c r="CH20" s="266"/>
      <c r="CI20" s="266"/>
      <c r="CJ20" s="266"/>
      <c r="CK20" s="95"/>
      <c r="CL20" s="95"/>
      <c r="CM20" s="95"/>
      <c r="CN20" s="261" t="s">
        <v>310</v>
      </c>
      <c r="CO20" s="257"/>
      <c r="CP20" s="257"/>
      <c r="CQ20" s="257"/>
      <c r="CR20" s="257"/>
      <c r="CS20" s="257"/>
      <c r="CT20" s="257"/>
      <c r="CU20" s="258"/>
      <c r="CV20" s="256" t="s">
        <v>67</v>
      </c>
      <c r="CW20" s="257"/>
      <c r="CX20" s="257"/>
      <c r="CY20" s="257"/>
      <c r="CZ20" s="257"/>
      <c r="DA20" s="257"/>
      <c r="DB20" s="257"/>
      <c r="DC20" s="257"/>
      <c r="DD20" s="257"/>
      <c r="DE20" s="258"/>
      <c r="DF20" s="94"/>
      <c r="DG20" s="252"/>
      <c r="DH20" s="253"/>
      <c r="DI20" s="253"/>
      <c r="DJ20" s="253"/>
      <c r="DK20" s="253"/>
      <c r="DL20" s="253"/>
      <c r="DM20" s="253"/>
      <c r="DN20" s="253"/>
      <c r="DO20" s="253"/>
      <c r="DP20" s="253"/>
      <c r="DQ20" s="253"/>
      <c r="DR20" s="253"/>
      <c r="DS20" s="254"/>
      <c r="DT20" s="252"/>
      <c r="DU20" s="253"/>
      <c r="DV20" s="253"/>
      <c r="DW20" s="253"/>
      <c r="DX20" s="253"/>
      <c r="DY20" s="253"/>
      <c r="DZ20" s="253"/>
      <c r="EA20" s="253"/>
      <c r="EB20" s="253"/>
      <c r="EC20" s="253"/>
      <c r="ED20" s="253"/>
      <c r="EE20" s="253"/>
      <c r="EF20" s="254"/>
      <c r="EG20" s="252"/>
      <c r="EH20" s="253"/>
      <c r="EI20" s="253"/>
      <c r="EJ20" s="253"/>
      <c r="EK20" s="253"/>
      <c r="EL20" s="253"/>
      <c r="EM20" s="253"/>
      <c r="EN20" s="253"/>
      <c r="EO20" s="253"/>
      <c r="EP20" s="253"/>
      <c r="EQ20" s="253"/>
      <c r="ER20" s="253"/>
      <c r="ES20" s="254"/>
      <c r="ET20" s="252"/>
      <c r="EU20" s="253"/>
      <c r="EV20" s="253"/>
      <c r="EW20" s="253"/>
      <c r="EX20" s="253"/>
      <c r="EY20" s="253"/>
      <c r="EZ20" s="253"/>
      <c r="FA20" s="253"/>
      <c r="FB20" s="253"/>
      <c r="FC20" s="253"/>
      <c r="FD20" s="253"/>
      <c r="FE20" s="253"/>
      <c r="FF20" s="255"/>
    </row>
    <row r="21" spans="1:162" ht="12.75" customHeight="1">
      <c r="A21" s="256" t="s">
        <v>311</v>
      </c>
      <c r="B21" s="257"/>
      <c r="C21" s="257"/>
      <c r="D21" s="257"/>
      <c r="E21" s="257"/>
      <c r="F21" s="257"/>
      <c r="G21" s="257"/>
      <c r="H21" s="258"/>
      <c r="I21" s="272" t="s">
        <v>305</v>
      </c>
      <c r="J21" s="273"/>
      <c r="K21" s="273"/>
      <c r="L21" s="273"/>
      <c r="M21" s="273"/>
      <c r="N21" s="273"/>
      <c r="O21" s="273"/>
      <c r="P21" s="273"/>
      <c r="Q21" s="273"/>
      <c r="R21" s="273"/>
      <c r="S21" s="273"/>
      <c r="T21" s="273"/>
      <c r="U21" s="273"/>
      <c r="V21" s="273"/>
      <c r="W21" s="273"/>
      <c r="X21" s="273"/>
      <c r="Y21" s="273"/>
      <c r="Z21" s="273"/>
      <c r="AA21" s="273"/>
      <c r="AB21" s="273"/>
      <c r="AC21" s="273"/>
      <c r="AD21" s="273"/>
      <c r="AE21" s="273"/>
      <c r="AF21" s="273"/>
      <c r="AG21" s="273"/>
      <c r="AH21" s="273"/>
      <c r="AI21" s="273"/>
      <c r="AJ21" s="273"/>
      <c r="AK21" s="273"/>
      <c r="AL21" s="273"/>
      <c r="AM21" s="273"/>
      <c r="AN21" s="273"/>
      <c r="AO21" s="273"/>
      <c r="AP21" s="273"/>
      <c r="AQ21" s="273"/>
      <c r="AR21" s="273"/>
      <c r="AS21" s="273"/>
      <c r="AT21" s="273"/>
      <c r="AU21" s="273"/>
      <c r="AV21" s="273"/>
      <c r="AW21" s="273"/>
      <c r="AX21" s="273"/>
      <c r="AY21" s="273"/>
      <c r="AZ21" s="273"/>
      <c r="BA21" s="273"/>
      <c r="BB21" s="273"/>
      <c r="BC21" s="273"/>
      <c r="BD21" s="273"/>
      <c r="BE21" s="273"/>
      <c r="BF21" s="273"/>
      <c r="BG21" s="273"/>
      <c r="BH21" s="273"/>
      <c r="BI21" s="273"/>
      <c r="BJ21" s="273"/>
      <c r="BK21" s="273"/>
      <c r="BL21" s="273"/>
      <c r="BM21" s="273"/>
      <c r="BN21" s="273"/>
      <c r="BO21" s="273"/>
      <c r="BP21" s="273"/>
      <c r="BQ21" s="273"/>
      <c r="BR21" s="273"/>
      <c r="BS21" s="273"/>
      <c r="BT21" s="273"/>
      <c r="BU21" s="273"/>
      <c r="BV21" s="273"/>
      <c r="BW21" s="273"/>
      <c r="BX21" s="273"/>
      <c r="BY21" s="273"/>
      <c r="BZ21" s="273"/>
      <c r="CA21" s="273"/>
      <c r="CB21" s="273"/>
      <c r="CC21" s="273"/>
      <c r="CD21" s="273"/>
      <c r="CE21" s="273"/>
      <c r="CF21" s="273"/>
      <c r="CG21" s="273"/>
      <c r="CH21" s="273"/>
      <c r="CI21" s="273"/>
      <c r="CJ21" s="273"/>
      <c r="CK21" s="273"/>
      <c r="CL21" s="273"/>
      <c r="CM21" s="273"/>
      <c r="CN21" s="261" t="s">
        <v>312</v>
      </c>
      <c r="CO21" s="257"/>
      <c r="CP21" s="257"/>
      <c r="CQ21" s="257"/>
      <c r="CR21" s="257"/>
      <c r="CS21" s="257"/>
      <c r="CT21" s="257"/>
      <c r="CU21" s="258"/>
      <c r="CV21" s="256" t="s">
        <v>67</v>
      </c>
      <c r="CW21" s="257"/>
      <c r="CX21" s="257"/>
      <c r="CY21" s="257"/>
      <c r="CZ21" s="257"/>
      <c r="DA21" s="257"/>
      <c r="DB21" s="257"/>
      <c r="DC21" s="257"/>
      <c r="DD21" s="257"/>
      <c r="DE21" s="258"/>
      <c r="DF21" s="94"/>
      <c r="DG21" s="252"/>
      <c r="DH21" s="253"/>
      <c r="DI21" s="253"/>
      <c r="DJ21" s="253"/>
      <c r="DK21" s="253"/>
      <c r="DL21" s="253"/>
      <c r="DM21" s="253"/>
      <c r="DN21" s="253"/>
      <c r="DO21" s="253"/>
      <c r="DP21" s="253"/>
      <c r="DQ21" s="253"/>
      <c r="DR21" s="253"/>
      <c r="DS21" s="254"/>
      <c r="DT21" s="252"/>
      <c r="DU21" s="253"/>
      <c r="DV21" s="253"/>
      <c r="DW21" s="253"/>
      <c r="DX21" s="253"/>
      <c r="DY21" s="253"/>
      <c r="DZ21" s="253"/>
      <c r="EA21" s="253"/>
      <c r="EB21" s="253"/>
      <c r="EC21" s="253"/>
      <c r="ED21" s="253"/>
      <c r="EE21" s="253"/>
      <c r="EF21" s="254"/>
      <c r="EG21" s="252"/>
      <c r="EH21" s="253"/>
      <c r="EI21" s="253"/>
      <c r="EJ21" s="253"/>
      <c r="EK21" s="253"/>
      <c r="EL21" s="253"/>
      <c r="EM21" s="253"/>
      <c r="EN21" s="253"/>
      <c r="EO21" s="253"/>
      <c r="EP21" s="253"/>
      <c r="EQ21" s="253"/>
      <c r="ER21" s="253"/>
      <c r="ES21" s="254"/>
      <c r="ET21" s="252"/>
      <c r="EU21" s="253"/>
      <c r="EV21" s="253"/>
      <c r="EW21" s="253"/>
      <c r="EX21" s="253"/>
      <c r="EY21" s="253"/>
      <c r="EZ21" s="253"/>
      <c r="FA21" s="253"/>
      <c r="FB21" s="253"/>
      <c r="FC21" s="253"/>
      <c r="FD21" s="253"/>
      <c r="FE21" s="253"/>
      <c r="FF21" s="255"/>
    </row>
    <row r="22" spans="1:162" ht="12.75" customHeight="1">
      <c r="A22" s="256" t="s">
        <v>313</v>
      </c>
      <c r="B22" s="257"/>
      <c r="C22" s="257"/>
      <c r="D22" s="257"/>
      <c r="E22" s="257"/>
      <c r="F22" s="257"/>
      <c r="G22" s="257"/>
      <c r="H22" s="258"/>
      <c r="I22" s="270" t="s">
        <v>314</v>
      </c>
      <c r="J22" s="271"/>
      <c r="K22" s="271"/>
      <c r="L22" s="271"/>
      <c r="M22" s="271"/>
      <c r="N22" s="271"/>
      <c r="O22" s="271"/>
      <c r="P22" s="271"/>
      <c r="Q22" s="271"/>
      <c r="R22" s="271"/>
      <c r="S22" s="271"/>
      <c r="T22" s="271"/>
      <c r="U22" s="271"/>
      <c r="V22" s="271"/>
      <c r="W22" s="271"/>
      <c r="X22" s="271"/>
      <c r="Y22" s="271"/>
      <c r="Z22" s="271"/>
      <c r="AA22" s="271"/>
      <c r="AB22" s="271"/>
      <c r="AC22" s="271"/>
      <c r="AD22" s="271"/>
      <c r="AE22" s="271"/>
      <c r="AF22" s="271"/>
      <c r="AG22" s="271"/>
      <c r="AH22" s="271"/>
      <c r="AI22" s="271"/>
      <c r="AJ22" s="271"/>
      <c r="AK22" s="271"/>
      <c r="AL22" s="271"/>
      <c r="AM22" s="271"/>
      <c r="AN22" s="271"/>
      <c r="AO22" s="271"/>
      <c r="AP22" s="271"/>
      <c r="AQ22" s="271"/>
      <c r="AR22" s="271"/>
      <c r="AS22" s="271"/>
      <c r="AT22" s="271"/>
      <c r="AU22" s="271"/>
      <c r="AV22" s="271"/>
      <c r="AW22" s="271"/>
      <c r="AX22" s="271"/>
      <c r="AY22" s="271"/>
      <c r="AZ22" s="271"/>
      <c r="BA22" s="271"/>
      <c r="BB22" s="271"/>
      <c r="BC22" s="271"/>
      <c r="BD22" s="271"/>
      <c r="BE22" s="271"/>
      <c r="BF22" s="271"/>
      <c r="BG22" s="271"/>
      <c r="BH22" s="271"/>
      <c r="BI22" s="271"/>
      <c r="BJ22" s="271"/>
      <c r="BK22" s="271"/>
      <c r="BL22" s="271"/>
      <c r="BM22" s="271"/>
      <c r="BN22" s="271"/>
      <c r="BO22" s="271"/>
      <c r="BP22" s="271"/>
      <c r="BQ22" s="271"/>
      <c r="BR22" s="271"/>
      <c r="BS22" s="271"/>
      <c r="BT22" s="271"/>
      <c r="BU22" s="271"/>
      <c r="BV22" s="271"/>
      <c r="BW22" s="271"/>
      <c r="BX22" s="271"/>
      <c r="BY22" s="271"/>
      <c r="BZ22" s="271"/>
      <c r="CA22" s="271"/>
      <c r="CB22" s="271"/>
      <c r="CC22" s="271"/>
      <c r="CD22" s="271"/>
      <c r="CE22" s="271"/>
      <c r="CF22" s="271"/>
      <c r="CG22" s="271"/>
      <c r="CH22" s="271"/>
      <c r="CI22" s="271"/>
      <c r="CJ22" s="271"/>
      <c r="CK22" s="271"/>
      <c r="CL22" s="271"/>
      <c r="CM22" s="271"/>
      <c r="CN22" s="261" t="s">
        <v>315</v>
      </c>
      <c r="CO22" s="257"/>
      <c r="CP22" s="257"/>
      <c r="CQ22" s="257"/>
      <c r="CR22" s="257"/>
      <c r="CS22" s="257"/>
      <c r="CT22" s="257"/>
      <c r="CU22" s="258"/>
      <c r="CV22" s="256" t="s">
        <v>67</v>
      </c>
      <c r="CW22" s="257"/>
      <c r="CX22" s="257"/>
      <c r="CY22" s="257"/>
      <c r="CZ22" s="257"/>
      <c r="DA22" s="257"/>
      <c r="DB22" s="257"/>
      <c r="DC22" s="257"/>
      <c r="DD22" s="257"/>
      <c r="DE22" s="258"/>
      <c r="DF22" s="94"/>
      <c r="DG22" s="252">
        <f>'2025'!G36+'2025'!D57</f>
        <v>0</v>
      </c>
      <c r="DH22" s="253"/>
      <c r="DI22" s="253"/>
      <c r="DJ22" s="253"/>
      <c r="DK22" s="253"/>
      <c r="DL22" s="253"/>
      <c r="DM22" s="253"/>
      <c r="DN22" s="253"/>
      <c r="DO22" s="253"/>
      <c r="DP22" s="253"/>
      <c r="DQ22" s="253"/>
      <c r="DR22" s="253"/>
      <c r="DS22" s="254"/>
      <c r="DT22" s="252">
        <f>'2026'!D55</f>
        <v>0</v>
      </c>
      <c r="DU22" s="253"/>
      <c r="DV22" s="253"/>
      <c r="DW22" s="253"/>
      <c r="DX22" s="253"/>
      <c r="DY22" s="253"/>
      <c r="DZ22" s="253"/>
      <c r="EA22" s="253"/>
      <c r="EB22" s="253"/>
      <c r="EC22" s="253"/>
      <c r="ED22" s="253"/>
      <c r="EE22" s="253"/>
      <c r="EF22" s="254"/>
      <c r="EG22" s="252">
        <f>'2027'!G57</f>
        <v>0</v>
      </c>
      <c r="EH22" s="253"/>
      <c r="EI22" s="253"/>
      <c r="EJ22" s="253"/>
      <c r="EK22" s="253"/>
      <c r="EL22" s="253"/>
      <c r="EM22" s="253"/>
      <c r="EN22" s="253"/>
      <c r="EO22" s="253"/>
      <c r="EP22" s="253"/>
      <c r="EQ22" s="253"/>
      <c r="ER22" s="253"/>
      <c r="ES22" s="254"/>
      <c r="ET22" s="252"/>
      <c r="EU22" s="253"/>
      <c r="EV22" s="253"/>
      <c r="EW22" s="253"/>
      <c r="EX22" s="253"/>
      <c r="EY22" s="253"/>
      <c r="EZ22" s="253"/>
      <c r="FA22" s="253"/>
      <c r="FB22" s="253"/>
      <c r="FC22" s="253"/>
      <c r="FD22" s="253"/>
      <c r="FE22" s="253"/>
      <c r="FF22" s="255"/>
    </row>
    <row r="23" spans="1:162" ht="12.75" customHeight="1">
      <c r="A23" s="256"/>
      <c r="B23" s="257"/>
      <c r="C23" s="257"/>
      <c r="D23" s="257"/>
      <c r="E23" s="257"/>
      <c r="F23" s="257"/>
      <c r="G23" s="257"/>
      <c r="H23" s="258"/>
      <c r="I23" s="265" t="s">
        <v>290</v>
      </c>
      <c r="J23" s="266"/>
      <c r="K23" s="266"/>
      <c r="L23" s="266"/>
      <c r="M23" s="266"/>
      <c r="N23" s="266"/>
      <c r="O23" s="266"/>
      <c r="P23" s="266"/>
      <c r="Q23" s="266"/>
      <c r="R23" s="266"/>
      <c r="S23" s="266"/>
      <c r="T23" s="266"/>
      <c r="U23" s="266"/>
      <c r="V23" s="266"/>
      <c r="W23" s="266"/>
      <c r="X23" s="266"/>
      <c r="Y23" s="266"/>
      <c r="Z23" s="266"/>
      <c r="AA23" s="266"/>
      <c r="AB23" s="266"/>
      <c r="AC23" s="266"/>
      <c r="AD23" s="266"/>
      <c r="AE23" s="266"/>
      <c r="AF23" s="266"/>
      <c r="AG23" s="266"/>
      <c r="AH23" s="266"/>
      <c r="AI23" s="266"/>
      <c r="AJ23" s="266"/>
      <c r="AK23" s="266"/>
      <c r="AL23" s="266"/>
      <c r="AM23" s="266"/>
      <c r="AN23" s="266"/>
      <c r="AO23" s="266"/>
      <c r="AP23" s="266"/>
      <c r="AQ23" s="266"/>
      <c r="AR23" s="266"/>
      <c r="AS23" s="266"/>
      <c r="AT23" s="266"/>
      <c r="AU23" s="266"/>
      <c r="AV23" s="266"/>
      <c r="AW23" s="266"/>
      <c r="AX23" s="266"/>
      <c r="AY23" s="266"/>
      <c r="AZ23" s="266"/>
      <c r="BA23" s="266"/>
      <c r="BB23" s="266"/>
      <c r="BC23" s="266"/>
      <c r="BD23" s="266"/>
      <c r="BE23" s="266"/>
      <c r="BF23" s="266"/>
      <c r="BG23" s="266"/>
      <c r="BH23" s="266"/>
      <c r="BI23" s="266"/>
      <c r="BJ23" s="266"/>
      <c r="BK23" s="266"/>
      <c r="BL23" s="266"/>
      <c r="BM23" s="266"/>
      <c r="BN23" s="266"/>
      <c r="BO23" s="266"/>
      <c r="BP23" s="266"/>
      <c r="BQ23" s="266"/>
      <c r="BR23" s="266"/>
      <c r="BS23" s="266"/>
      <c r="BT23" s="266"/>
      <c r="BU23" s="266"/>
      <c r="BV23" s="266"/>
      <c r="BW23" s="266"/>
      <c r="BX23" s="266"/>
      <c r="BY23" s="266"/>
      <c r="BZ23" s="266"/>
      <c r="CA23" s="266"/>
      <c r="CB23" s="266"/>
      <c r="CC23" s="266"/>
      <c r="CD23" s="266"/>
      <c r="CE23" s="266"/>
      <c r="CF23" s="266"/>
      <c r="CG23" s="266"/>
      <c r="CH23" s="266"/>
      <c r="CI23" s="266"/>
      <c r="CJ23" s="266"/>
      <c r="CK23" s="95"/>
      <c r="CL23" s="95"/>
      <c r="CM23" s="95"/>
      <c r="CN23" s="261" t="s">
        <v>316</v>
      </c>
      <c r="CO23" s="257"/>
      <c r="CP23" s="257"/>
      <c r="CQ23" s="257"/>
      <c r="CR23" s="257"/>
      <c r="CS23" s="257"/>
      <c r="CT23" s="257"/>
      <c r="CU23" s="258"/>
      <c r="CV23" s="256" t="s">
        <v>67</v>
      </c>
      <c r="CW23" s="257"/>
      <c r="CX23" s="257"/>
      <c r="CY23" s="257"/>
      <c r="CZ23" s="257"/>
      <c r="DA23" s="257"/>
      <c r="DB23" s="257"/>
      <c r="DC23" s="257"/>
      <c r="DD23" s="257"/>
      <c r="DE23" s="258"/>
      <c r="DF23" s="94"/>
      <c r="DG23" s="252"/>
      <c r="DH23" s="253"/>
      <c r="DI23" s="253"/>
      <c r="DJ23" s="253"/>
      <c r="DK23" s="253"/>
      <c r="DL23" s="253"/>
      <c r="DM23" s="253"/>
      <c r="DN23" s="253"/>
      <c r="DO23" s="253"/>
      <c r="DP23" s="253"/>
      <c r="DQ23" s="253"/>
      <c r="DR23" s="253"/>
      <c r="DS23" s="254"/>
      <c r="DT23" s="252"/>
      <c r="DU23" s="253"/>
      <c r="DV23" s="253"/>
      <c r="DW23" s="253"/>
      <c r="DX23" s="253"/>
      <c r="DY23" s="253"/>
      <c r="DZ23" s="253"/>
      <c r="EA23" s="253"/>
      <c r="EB23" s="253"/>
      <c r="EC23" s="253"/>
      <c r="ED23" s="253"/>
      <c r="EE23" s="253"/>
      <c r="EF23" s="254"/>
      <c r="EG23" s="252"/>
      <c r="EH23" s="253"/>
      <c r="EI23" s="253"/>
      <c r="EJ23" s="253"/>
      <c r="EK23" s="253"/>
      <c r="EL23" s="253"/>
      <c r="EM23" s="253"/>
      <c r="EN23" s="253"/>
      <c r="EO23" s="253"/>
      <c r="EP23" s="253"/>
      <c r="EQ23" s="253"/>
      <c r="ER23" s="253"/>
      <c r="ES23" s="254"/>
      <c r="ET23" s="252"/>
      <c r="EU23" s="253"/>
      <c r="EV23" s="253"/>
      <c r="EW23" s="253"/>
      <c r="EX23" s="253"/>
      <c r="EY23" s="253"/>
      <c r="EZ23" s="253"/>
      <c r="FA23" s="253"/>
      <c r="FB23" s="253"/>
      <c r="FC23" s="253"/>
      <c r="FD23" s="253"/>
      <c r="FE23" s="253"/>
      <c r="FF23" s="255"/>
    </row>
    <row r="24" spans="1:162" ht="12">
      <c r="A24" s="256" t="s">
        <v>317</v>
      </c>
      <c r="B24" s="257"/>
      <c r="C24" s="257"/>
      <c r="D24" s="257"/>
      <c r="E24" s="257"/>
      <c r="F24" s="257"/>
      <c r="G24" s="257"/>
      <c r="H24" s="258"/>
      <c r="I24" s="270" t="s">
        <v>87</v>
      </c>
      <c r="J24" s="271"/>
      <c r="K24" s="271"/>
      <c r="L24" s="271"/>
      <c r="M24" s="271"/>
      <c r="N24" s="271"/>
      <c r="O24" s="271"/>
      <c r="P24" s="271"/>
      <c r="Q24" s="271"/>
      <c r="R24" s="271"/>
      <c r="S24" s="271"/>
      <c r="T24" s="271"/>
      <c r="U24" s="271"/>
      <c r="V24" s="271"/>
      <c r="W24" s="271"/>
      <c r="X24" s="271"/>
      <c r="Y24" s="271"/>
      <c r="Z24" s="271"/>
      <c r="AA24" s="271"/>
      <c r="AB24" s="271"/>
      <c r="AC24" s="271"/>
      <c r="AD24" s="271"/>
      <c r="AE24" s="271"/>
      <c r="AF24" s="271"/>
      <c r="AG24" s="271"/>
      <c r="AH24" s="271"/>
      <c r="AI24" s="271"/>
      <c r="AJ24" s="271"/>
      <c r="AK24" s="271"/>
      <c r="AL24" s="271"/>
      <c r="AM24" s="271"/>
      <c r="AN24" s="271"/>
      <c r="AO24" s="271"/>
      <c r="AP24" s="271"/>
      <c r="AQ24" s="271"/>
      <c r="AR24" s="271"/>
      <c r="AS24" s="271"/>
      <c r="AT24" s="271"/>
      <c r="AU24" s="271"/>
      <c r="AV24" s="271"/>
      <c r="AW24" s="271"/>
      <c r="AX24" s="271"/>
      <c r="AY24" s="271"/>
      <c r="AZ24" s="271"/>
      <c r="BA24" s="271"/>
      <c r="BB24" s="271"/>
      <c r="BC24" s="271"/>
      <c r="BD24" s="271"/>
      <c r="BE24" s="271"/>
      <c r="BF24" s="271"/>
      <c r="BG24" s="271"/>
      <c r="BH24" s="271"/>
      <c r="BI24" s="271"/>
      <c r="BJ24" s="271"/>
      <c r="BK24" s="271"/>
      <c r="BL24" s="271"/>
      <c r="BM24" s="271"/>
      <c r="BN24" s="271"/>
      <c r="BO24" s="271"/>
      <c r="BP24" s="271"/>
      <c r="BQ24" s="271"/>
      <c r="BR24" s="271"/>
      <c r="BS24" s="271"/>
      <c r="BT24" s="271"/>
      <c r="BU24" s="271"/>
      <c r="BV24" s="271"/>
      <c r="BW24" s="271"/>
      <c r="BX24" s="271"/>
      <c r="BY24" s="271"/>
      <c r="BZ24" s="271"/>
      <c r="CA24" s="271"/>
      <c r="CB24" s="271"/>
      <c r="CC24" s="271"/>
      <c r="CD24" s="271"/>
      <c r="CE24" s="271"/>
      <c r="CF24" s="271"/>
      <c r="CG24" s="271"/>
      <c r="CH24" s="271"/>
      <c r="CI24" s="271"/>
      <c r="CJ24" s="271"/>
      <c r="CK24" s="271"/>
      <c r="CL24" s="271"/>
      <c r="CM24" s="271"/>
      <c r="CN24" s="261" t="s">
        <v>318</v>
      </c>
      <c r="CO24" s="257"/>
      <c r="CP24" s="257"/>
      <c r="CQ24" s="257"/>
      <c r="CR24" s="257"/>
      <c r="CS24" s="257"/>
      <c r="CT24" s="257"/>
      <c r="CU24" s="258"/>
      <c r="CV24" s="256" t="s">
        <v>67</v>
      </c>
      <c r="CW24" s="257"/>
      <c r="CX24" s="257"/>
      <c r="CY24" s="257"/>
      <c r="CZ24" s="257"/>
      <c r="DA24" s="257"/>
      <c r="DB24" s="257"/>
      <c r="DC24" s="257"/>
      <c r="DD24" s="257"/>
      <c r="DE24" s="258"/>
      <c r="DF24" s="94"/>
      <c r="DG24" s="252">
        <f>DG25+DG26</f>
        <v>0</v>
      </c>
      <c r="DH24" s="253"/>
      <c r="DI24" s="253"/>
      <c r="DJ24" s="253"/>
      <c r="DK24" s="253"/>
      <c r="DL24" s="253"/>
      <c r="DM24" s="253"/>
      <c r="DN24" s="253"/>
      <c r="DO24" s="253"/>
      <c r="DP24" s="253"/>
      <c r="DQ24" s="253"/>
      <c r="DR24" s="253"/>
      <c r="DS24" s="254"/>
      <c r="DT24" s="252">
        <f t="shared" ref="DT24" si="6">DT25+DT26</f>
        <v>0</v>
      </c>
      <c r="DU24" s="253"/>
      <c r="DV24" s="253"/>
      <c r="DW24" s="253"/>
      <c r="DX24" s="253"/>
      <c r="DY24" s="253"/>
      <c r="DZ24" s="253"/>
      <c r="EA24" s="253"/>
      <c r="EB24" s="253"/>
      <c r="EC24" s="253"/>
      <c r="ED24" s="253"/>
      <c r="EE24" s="253"/>
      <c r="EF24" s="254"/>
      <c r="EG24" s="252">
        <f t="shared" ref="EG24" si="7">EG25+EG26</f>
        <v>0</v>
      </c>
      <c r="EH24" s="253"/>
      <c r="EI24" s="253"/>
      <c r="EJ24" s="253"/>
      <c r="EK24" s="253"/>
      <c r="EL24" s="253"/>
      <c r="EM24" s="253"/>
      <c r="EN24" s="253"/>
      <c r="EO24" s="253"/>
      <c r="EP24" s="253"/>
      <c r="EQ24" s="253"/>
      <c r="ER24" s="253"/>
      <c r="ES24" s="254"/>
      <c r="ET24" s="252"/>
      <c r="EU24" s="253"/>
      <c r="EV24" s="253"/>
      <c r="EW24" s="253"/>
      <c r="EX24" s="253"/>
      <c r="EY24" s="253"/>
      <c r="EZ24" s="253"/>
      <c r="FA24" s="253"/>
      <c r="FB24" s="253"/>
      <c r="FC24" s="253"/>
      <c r="FD24" s="253"/>
      <c r="FE24" s="253"/>
      <c r="FF24" s="255"/>
    </row>
    <row r="25" spans="1:162" ht="24" customHeight="1">
      <c r="A25" s="256" t="s">
        <v>319</v>
      </c>
      <c r="B25" s="257"/>
      <c r="C25" s="257"/>
      <c r="D25" s="257"/>
      <c r="E25" s="257"/>
      <c r="F25" s="257"/>
      <c r="G25" s="257"/>
      <c r="H25" s="258"/>
      <c r="I25" s="272" t="s">
        <v>302</v>
      </c>
      <c r="J25" s="273"/>
      <c r="K25" s="273"/>
      <c r="L25" s="273"/>
      <c r="M25" s="273"/>
      <c r="N25" s="273"/>
      <c r="O25" s="273"/>
      <c r="P25" s="273"/>
      <c r="Q25" s="273"/>
      <c r="R25" s="273"/>
      <c r="S25" s="273"/>
      <c r="T25" s="273"/>
      <c r="U25" s="273"/>
      <c r="V25" s="273"/>
      <c r="W25" s="273"/>
      <c r="X25" s="273"/>
      <c r="Y25" s="273"/>
      <c r="Z25" s="273"/>
      <c r="AA25" s="273"/>
      <c r="AB25" s="273"/>
      <c r="AC25" s="273"/>
      <c r="AD25" s="273"/>
      <c r="AE25" s="273"/>
      <c r="AF25" s="273"/>
      <c r="AG25" s="273"/>
      <c r="AH25" s="273"/>
      <c r="AI25" s="273"/>
      <c r="AJ25" s="273"/>
      <c r="AK25" s="273"/>
      <c r="AL25" s="273"/>
      <c r="AM25" s="273"/>
      <c r="AN25" s="273"/>
      <c r="AO25" s="273"/>
      <c r="AP25" s="273"/>
      <c r="AQ25" s="273"/>
      <c r="AR25" s="273"/>
      <c r="AS25" s="273"/>
      <c r="AT25" s="273"/>
      <c r="AU25" s="273"/>
      <c r="AV25" s="273"/>
      <c r="AW25" s="273"/>
      <c r="AX25" s="273"/>
      <c r="AY25" s="273"/>
      <c r="AZ25" s="273"/>
      <c r="BA25" s="273"/>
      <c r="BB25" s="273"/>
      <c r="BC25" s="273"/>
      <c r="BD25" s="273"/>
      <c r="BE25" s="273"/>
      <c r="BF25" s="273"/>
      <c r="BG25" s="273"/>
      <c r="BH25" s="273"/>
      <c r="BI25" s="273"/>
      <c r="BJ25" s="273"/>
      <c r="BK25" s="273"/>
      <c r="BL25" s="273"/>
      <c r="BM25" s="273"/>
      <c r="BN25" s="273"/>
      <c r="BO25" s="273"/>
      <c r="BP25" s="273"/>
      <c r="BQ25" s="273"/>
      <c r="BR25" s="273"/>
      <c r="BS25" s="273"/>
      <c r="BT25" s="273"/>
      <c r="BU25" s="273"/>
      <c r="BV25" s="273"/>
      <c r="BW25" s="273"/>
      <c r="BX25" s="273"/>
      <c r="BY25" s="273"/>
      <c r="BZ25" s="273"/>
      <c r="CA25" s="273"/>
      <c r="CB25" s="273"/>
      <c r="CC25" s="273"/>
      <c r="CD25" s="273"/>
      <c r="CE25" s="273"/>
      <c r="CF25" s="273"/>
      <c r="CG25" s="273"/>
      <c r="CH25" s="273"/>
      <c r="CI25" s="273"/>
      <c r="CJ25" s="273"/>
      <c r="CK25" s="273"/>
      <c r="CL25" s="273"/>
      <c r="CM25" s="273"/>
      <c r="CN25" s="261" t="s">
        <v>320</v>
      </c>
      <c r="CO25" s="257"/>
      <c r="CP25" s="257"/>
      <c r="CQ25" s="257"/>
      <c r="CR25" s="257"/>
      <c r="CS25" s="257"/>
      <c r="CT25" s="257"/>
      <c r="CU25" s="258"/>
      <c r="CV25" s="256" t="s">
        <v>67</v>
      </c>
      <c r="CW25" s="257"/>
      <c r="CX25" s="257"/>
      <c r="CY25" s="257"/>
      <c r="CZ25" s="257"/>
      <c r="DA25" s="257"/>
      <c r="DB25" s="257"/>
      <c r="DC25" s="257"/>
      <c r="DD25" s="257"/>
      <c r="DE25" s="258"/>
      <c r="DF25" s="94"/>
      <c r="DG25" s="252"/>
      <c r="DH25" s="253"/>
      <c r="DI25" s="253"/>
      <c r="DJ25" s="253"/>
      <c r="DK25" s="253"/>
      <c r="DL25" s="253"/>
      <c r="DM25" s="253"/>
      <c r="DN25" s="253"/>
      <c r="DO25" s="253"/>
      <c r="DP25" s="253"/>
      <c r="DQ25" s="253"/>
      <c r="DR25" s="253"/>
      <c r="DS25" s="254"/>
      <c r="DT25" s="252"/>
      <c r="DU25" s="253"/>
      <c r="DV25" s="253"/>
      <c r="DW25" s="253"/>
      <c r="DX25" s="253"/>
      <c r="DY25" s="253"/>
      <c r="DZ25" s="253"/>
      <c r="EA25" s="253"/>
      <c r="EB25" s="253"/>
      <c r="EC25" s="253"/>
      <c r="ED25" s="253"/>
      <c r="EE25" s="253"/>
      <c r="EF25" s="254"/>
      <c r="EG25" s="252"/>
      <c r="EH25" s="253"/>
      <c r="EI25" s="253"/>
      <c r="EJ25" s="253"/>
      <c r="EK25" s="253"/>
      <c r="EL25" s="253"/>
      <c r="EM25" s="253"/>
      <c r="EN25" s="253"/>
      <c r="EO25" s="253"/>
      <c r="EP25" s="253"/>
      <c r="EQ25" s="253"/>
      <c r="ER25" s="253"/>
      <c r="ES25" s="254"/>
      <c r="ET25" s="252"/>
      <c r="EU25" s="253"/>
      <c r="EV25" s="253"/>
      <c r="EW25" s="253"/>
      <c r="EX25" s="253"/>
      <c r="EY25" s="253"/>
      <c r="EZ25" s="253"/>
      <c r="FA25" s="253"/>
      <c r="FB25" s="253"/>
      <c r="FC25" s="253"/>
      <c r="FD25" s="253"/>
      <c r="FE25" s="253"/>
      <c r="FF25" s="255"/>
    </row>
    <row r="26" spans="1:162" ht="12.75" customHeight="1">
      <c r="A26" s="256" t="s">
        <v>321</v>
      </c>
      <c r="B26" s="257"/>
      <c r="C26" s="257"/>
      <c r="D26" s="257"/>
      <c r="E26" s="257"/>
      <c r="F26" s="257"/>
      <c r="G26" s="257"/>
      <c r="H26" s="258"/>
      <c r="I26" s="272" t="s">
        <v>305</v>
      </c>
      <c r="J26" s="273"/>
      <c r="K26" s="273"/>
      <c r="L26" s="273"/>
      <c r="M26" s="273"/>
      <c r="N26" s="273"/>
      <c r="O26" s="273"/>
      <c r="P26" s="273"/>
      <c r="Q26" s="273"/>
      <c r="R26" s="273"/>
      <c r="S26" s="273"/>
      <c r="T26" s="273"/>
      <c r="U26" s="273"/>
      <c r="V26" s="273"/>
      <c r="W26" s="273"/>
      <c r="X26" s="273"/>
      <c r="Y26" s="273"/>
      <c r="Z26" s="273"/>
      <c r="AA26" s="273"/>
      <c r="AB26" s="273"/>
      <c r="AC26" s="273"/>
      <c r="AD26" s="273"/>
      <c r="AE26" s="273"/>
      <c r="AF26" s="273"/>
      <c r="AG26" s="273"/>
      <c r="AH26" s="273"/>
      <c r="AI26" s="273"/>
      <c r="AJ26" s="273"/>
      <c r="AK26" s="273"/>
      <c r="AL26" s="273"/>
      <c r="AM26" s="273"/>
      <c r="AN26" s="273"/>
      <c r="AO26" s="273"/>
      <c r="AP26" s="273"/>
      <c r="AQ26" s="273"/>
      <c r="AR26" s="273"/>
      <c r="AS26" s="273"/>
      <c r="AT26" s="273"/>
      <c r="AU26" s="273"/>
      <c r="AV26" s="273"/>
      <c r="AW26" s="273"/>
      <c r="AX26" s="273"/>
      <c r="AY26" s="273"/>
      <c r="AZ26" s="273"/>
      <c r="BA26" s="273"/>
      <c r="BB26" s="273"/>
      <c r="BC26" s="273"/>
      <c r="BD26" s="273"/>
      <c r="BE26" s="273"/>
      <c r="BF26" s="273"/>
      <c r="BG26" s="273"/>
      <c r="BH26" s="273"/>
      <c r="BI26" s="273"/>
      <c r="BJ26" s="273"/>
      <c r="BK26" s="273"/>
      <c r="BL26" s="273"/>
      <c r="BM26" s="273"/>
      <c r="BN26" s="273"/>
      <c r="BO26" s="273"/>
      <c r="BP26" s="273"/>
      <c r="BQ26" s="273"/>
      <c r="BR26" s="273"/>
      <c r="BS26" s="273"/>
      <c r="BT26" s="273"/>
      <c r="BU26" s="273"/>
      <c r="BV26" s="273"/>
      <c r="BW26" s="273"/>
      <c r="BX26" s="273"/>
      <c r="BY26" s="273"/>
      <c r="BZ26" s="273"/>
      <c r="CA26" s="273"/>
      <c r="CB26" s="273"/>
      <c r="CC26" s="273"/>
      <c r="CD26" s="273"/>
      <c r="CE26" s="273"/>
      <c r="CF26" s="273"/>
      <c r="CG26" s="273"/>
      <c r="CH26" s="273"/>
      <c r="CI26" s="273"/>
      <c r="CJ26" s="273"/>
      <c r="CK26" s="273"/>
      <c r="CL26" s="273"/>
      <c r="CM26" s="273"/>
      <c r="CN26" s="261" t="s">
        <v>322</v>
      </c>
      <c r="CO26" s="257"/>
      <c r="CP26" s="257"/>
      <c r="CQ26" s="257"/>
      <c r="CR26" s="257"/>
      <c r="CS26" s="257"/>
      <c r="CT26" s="257"/>
      <c r="CU26" s="258"/>
      <c r="CV26" s="256" t="s">
        <v>67</v>
      </c>
      <c r="CW26" s="257"/>
      <c r="CX26" s="257"/>
      <c r="CY26" s="257"/>
      <c r="CZ26" s="257"/>
      <c r="DA26" s="257"/>
      <c r="DB26" s="257"/>
      <c r="DC26" s="257"/>
      <c r="DD26" s="257"/>
      <c r="DE26" s="258"/>
      <c r="DF26" s="94"/>
      <c r="DG26" s="252"/>
      <c r="DH26" s="253"/>
      <c r="DI26" s="253"/>
      <c r="DJ26" s="253"/>
      <c r="DK26" s="253"/>
      <c r="DL26" s="253"/>
      <c r="DM26" s="253"/>
      <c r="DN26" s="253"/>
      <c r="DO26" s="253"/>
      <c r="DP26" s="253"/>
      <c r="DQ26" s="253"/>
      <c r="DR26" s="253"/>
      <c r="DS26" s="254"/>
      <c r="DT26" s="252"/>
      <c r="DU26" s="253"/>
      <c r="DV26" s="253"/>
      <c r="DW26" s="253"/>
      <c r="DX26" s="253"/>
      <c r="DY26" s="253"/>
      <c r="DZ26" s="253"/>
      <c r="EA26" s="253"/>
      <c r="EB26" s="253"/>
      <c r="EC26" s="253"/>
      <c r="ED26" s="253"/>
      <c r="EE26" s="253"/>
      <c r="EF26" s="254"/>
      <c r="EG26" s="252"/>
      <c r="EH26" s="253"/>
      <c r="EI26" s="253"/>
      <c r="EJ26" s="253"/>
      <c r="EK26" s="253"/>
      <c r="EL26" s="253"/>
      <c r="EM26" s="253"/>
      <c r="EN26" s="253"/>
      <c r="EO26" s="253"/>
      <c r="EP26" s="253"/>
      <c r="EQ26" s="253"/>
      <c r="ER26" s="253"/>
      <c r="ES26" s="254"/>
      <c r="ET26" s="252"/>
      <c r="EU26" s="253"/>
      <c r="EV26" s="253"/>
      <c r="EW26" s="253"/>
      <c r="EX26" s="253"/>
      <c r="EY26" s="253"/>
      <c r="EZ26" s="253"/>
      <c r="FA26" s="253"/>
      <c r="FB26" s="253"/>
      <c r="FC26" s="253"/>
      <c r="FD26" s="253"/>
      <c r="FE26" s="253"/>
      <c r="FF26" s="255"/>
    </row>
    <row r="27" spans="1:162" ht="12.75" thickBot="1">
      <c r="A27" s="256" t="s">
        <v>323</v>
      </c>
      <c r="B27" s="257"/>
      <c r="C27" s="257"/>
      <c r="D27" s="257"/>
      <c r="E27" s="257"/>
      <c r="F27" s="257"/>
      <c r="G27" s="257"/>
      <c r="H27" s="258"/>
      <c r="I27" s="270" t="s">
        <v>88</v>
      </c>
      <c r="J27" s="271"/>
      <c r="K27" s="271"/>
      <c r="L27" s="271"/>
      <c r="M27" s="271"/>
      <c r="N27" s="271"/>
      <c r="O27" s="271"/>
      <c r="P27" s="271"/>
      <c r="Q27" s="271"/>
      <c r="R27" s="271"/>
      <c r="S27" s="271"/>
      <c r="T27" s="271"/>
      <c r="U27" s="271"/>
      <c r="V27" s="271"/>
      <c r="W27" s="271"/>
      <c r="X27" s="271"/>
      <c r="Y27" s="271"/>
      <c r="Z27" s="271"/>
      <c r="AA27" s="271"/>
      <c r="AB27" s="271"/>
      <c r="AC27" s="271"/>
      <c r="AD27" s="271"/>
      <c r="AE27" s="271"/>
      <c r="AF27" s="271"/>
      <c r="AG27" s="271"/>
      <c r="AH27" s="271"/>
      <c r="AI27" s="271"/>
      <c r="AJ27" s="271"/>
      <c r="AK27" s="271"/>
      <c r="AL27" s="271"/>
      <c r="AM27" s="271"/>
      <c r="AN27" s="271"/>
      <c r="AO27" s="271"/>
      <c r="AP27" s="271"/>
      <c r="AQ27" s="271"/>
      <c r="AR27" s="271"/>
      <c r="AS27" s="271"/>
      <c r="AT27" s="271"/>
      <c r="AU27" s="271"/>
      <c r="AV27" s="271"/>
      <c r="AW27" s="271"/>
      <c r="AX27" s="271"/>
      <c r="AY27" s="271"/>
      <c r="AZ27" s="271"/>
      <c r="BA27" s="271"/>
      <c r="BB27" s="271"/>
      <c r="BC27" s="271"/>
      <c r="BD27" s="271"/>
      <c r="BE27" s="271"/>
      <c r="BF27" s="271"/>
      <c r="BG27" s="271"/>
      <c r="BH27" s="271"/>
      <c r="BI27" s="271"/>
      <c r="BJ27" s="271"/>
      <c r="BK27" s="271"/>
      <c r="BL27" s="271"/>
      <c r="BM27" s="271"/>
      <c r="BN27" s="271"/>
      <c r="BO27" s="271"/>
      <c r="BP27" s="271"/>
      <c r="BQ27" s="271"/>
      <c r="BR27" s="271"/>
      <c r="BS27" s="271"/>
      <c r="BT27" s="271"/>
      <c r="BU27" s="271"/>
      <c r="BV27" s="271"/>
      <c r="BW27" s="271"/>
      <c r="BX27" s="271"/>
      <c r="BY27" s="271"/>
      <c r="BZ27" s="271"/>
      <c r="CA27" s="271"/>
      <c r="CB27" s="271"/>
      <c r="CC27" s="271"/>
      <c r="CD27" s="271"/>
      <c r="CE27" s="271"/>
      <c r="CF27" s="271"/>
      <c r="CG27" s="271"/>
      <c r="CH27" s="271"/>
      <c r="CI27" s="271"/>
      <c r="CJ27" s="271"/>
      <c r="CK27" s="271"/>
      <c r="CL27" s="271"/>
      <c r="CM27" s="271"/>
      <c r="CN27" s="277" t="s">
        <v>324</v>
      </c>
      <c r="CO27" s="278"/>
      <c r="CP27" s="278"/>
      <c r="CQ27" s="278"/>
      <c r="CR27" s="278"/>
      <c r="CS27" s="278"/>
      <c r="CT27" s="278"/>
      <c r="CU27" s="279"/>
      <c r="CV27" s="280" t="s">
        <v>67</v>
      </c>
      <c r="CW27" s="278"/>
      <c r="CX27" s="278"/>
      <c r="CY27" s="278"/>
      <c r="CZ27" s="278"/>
      <c r="DA27" s="278"/>
      <c r="DB27" s="278"/>
      <c r="DC27" s="278"/>
      <c r="DD27" s="278"/>
      <c r="DE27" s="279"/>
      <c r="DF27" s="96"/>
      <c r="DG27" s="281">
        <f>DG28+DG30</f>
        <v>1295000</v>
      </c>
      <c r="DH27" s="282"/>
      <c r="DI27" s="282"/>
      <c r="DJ27" s="282"/>
      <c r="DK27" s="282"/>
      <c r="DL27" s="282"/>
      <c r="DM27" s="282"/>
      <c r="DN27" s="282"/>
      <c r="DO27" s="282"/>
      <c r="DP27" s="282"/>
      <c r="DQ27" s="282"/>
      <c r="DR27" s="282"/>
      <c r="DS27" s="283"/>
      <c r="DT27" s="281">
        <f t="shared" ref="DT27" si="8">DT28+DT30</f>
        <v>1545000</v>
      </c>
      <c r="DU27" s="282"/>
      <c r="DV27" s="282"/>
      <c r="DW27" s="282"/>
      <c r="DX27" s="282"/>
      <c r="DY27" s="282"/>
      <c r="DZ27" s="282"/>
      <c r="EA27" s="282"/>
      <c r="EB27" s="282"/>
      <c r="EC27" s="282"/>
      <c r="ED27" s="282"/>
      <c r="EE27" s="282"/>
      <c r="EF27" s="283"/>
      <c r="EG27" s="281">
        <f t="shared" ref="EG27" si="9">EG28+EG30</f>
        <v>1545000</v>
      </c>
      <c r="EH27" s="282"/>
      <c r="EI27" s="282"/>
      <c r="EJ27" s="282"/>
      <c r="EK27" s="282"/>
      <c r="EL27" s="282"/>
      <c r="EM27" s="282"/>
      <c r="EN27" s="282"/>
      <c r="EO27" s="282"/>
      <c r="EP27" s="282"/>
      <c r="EQ27" s="282"/>
      <c r="ER27" s="282"/>
      <c r="ES27" s="283"/>
      <c r="ET27" s="281"/>
      <c r="EU27" s="282"/>
      <c r="EV27" s="282"/>
      <c r="EW27" s="282"/>
      <c r="EX27" s="282"/>
      <c r="EY27" s="282"/>
      <c r="EZ27" s="282"/>
      <c r="FA27" s="282"/>
      <c r="FB27" s="282"/>
      <c r="FC27" s="282"/>
      <c r="FD27" s="282"/>
      <c r="FE27" s="282"/>
      <c r="FF27" s="284"/>
    </row>
    <row r="28" spans="1:162" ht="24" customHeight="1">
      <c r="A28" s="256" t="s">
        <v>325</v>
      </c>
      <c r="B28" s="257"/>
      <c r="C28" s="257"/>
      <c r="D28" s="257"/>
      <c r="E28" s="257"/>
      <c r="F28" s="257"/>
      <c r="G28" s="257"/>
      <c r="H28" s="258"/>
      <c r="I28" s="272" t="s">
        <v>302</v>
      </c>
      <c r="J28" s="273"/>
      <c r="K28" s="273"/>
      <c r="L28" s="273"/>
      <c r="M28" s="273"/>
      <c r="N28" s="273"/>
      <c r="O28" s="273"/>
      <c r="P28" s="273"/>
      <c r="Q28" s="273"/>
      <c r="R28" s="273"/>
      <c r="S28" s="273"/>
      <c r="T28" s="273"/>
      <c r="U28" s="273"/>
      <c r="V28" s="273"/>
      <c r="W28" s="273"/>
      <c r="X28" s="273"/>
      <c r="Y28" s="273"/>
      <c r="Z28" s="273"/>
      <c r="AA28" s="273"/>
      <c r="AB28" s="273"/>
      <c r="AC28" s="273"/>
      <c r="AD28" s="273"/>
      <c r="AE28" s="273"/>
      <c r="AF28" s="273"/>
      <c r="AG28" s="273"/>
      <c r="AH28" s="273"/>
      <c r="AI28" s="273"/>
      <c r="AJ28" s="273"/>
      <c r="AK28" s="273"/>
      <c r="AL28" s="273"/>
      <c r="AM28" s="273"/>
      <c r="AN28" s="273"/>
      <c r="AO28" s="273"/>
      <c r="AP28" s="273"/>
      <c r="AQ28" s="273"/>
      <c r="AR28" s="273"/>
      <c r="AS28" s="273"/>
      <c r="AT28" s="273"/>
      <c r="AU28" s="273"/>
      <c r="AV28" s="273"/>
      <c r="AW28" s="273"/>
      <c r="AX28" s="273"/>
      <c r="AY28" s="273"/>
      <c r="AZ28" s="273"/>
      <c r="BA28" s="273"/>
      <c r="BB28" s="273"/>
      <c r="BC28" s="273"/>
      <c r="BD28" s="273"/>
      <c r="BE28" s="273"/>
      <c r="BF28" s="273"/>
      <c r="BG28" s="273"/>
      <c r="BH28" s="273"/>
      <c r="BI28" s="273"/>
      <c r="BJ28" s="273"/>
      <c r="BK28" s="273"/>
      <c r="BL28" s="273"/>
      <c r="BM28" s="273"/>
      <c r="BN28" s="273"/>
      <c r="BO28" s="273"/>
      <c r="BP28" s="273"/>
      <c r="BQ28" s="273"/>
      <c r="BR28" s="273"/>
      <c r="BS28" s="273"/>
      <c r="BT28" s="273"/>
      <c r="BU28" s="273"/>
      <c r="BV28" s="273"/>
      <c r="BW28" s="273"/>
      <c r="BX28" s="273"/>
      <c r="BY28" s="273"/>
      <c r="BZ28" s="273"/>
      <c r="CA28" s="273"/>
      <c r="CB28" s="273"/>
      <c r="CC28" s="273"/>
      <c r="CD28" s="273"/>
      <c r="CE28" s="273"/>
      <c r="CF28" s="273"/>
      <c r="CG28" s="273"/>
      <c r="CH28" s="273"/>
      <c r="CI28" s="273"/>
      <c r="CJ28" s="273"/>
      <c r="CK28" s="273"/>
      <c r="CL28" s="273"/>
      <c r="CM28" s="273"/>
      <c r="CN28" s="286" t="s">
        <v>326</v>
      </c>
      <c r="CO28" s="241"/>
      <c r="CP28" s="241"/>
      <c r="CQ28" s="241"/>
      <c r="CR28" s="241"/>
      <c r="CS28" s="241"/>
      <c r="CT28" s="241"/>
      <c r="CU28" s="242"/>
      <c r="CV28" s="240" t="s">
        <v>67</v>
      </c>
      <c r="CW28" s="241"/>
      <c r="CX28" s="241"/>
      <c r="CY28" s="241"/>
      <c r="CZ28" s="241"/>
      <c r="DA28" s="241"/>
      <c r="DB28" s="241"/>
      <c r="DC28" s="241"/>
      <c r="DD28" s="241"/>
      <c r="DE28" s="242"/>
      <c r="DF28" s="93"/>
      <c r="DG28" s="246">
        <f>'2025'!H36+'2025'!H46-250000</f>
        <v>1295000</v>
      </c>
      <c r="DH28" s="247"/>
      <c r="DI28" s="247"/>
      <c r="DJ28" s="247"/>
      <c r="DK28" s="247"/>
      <c r="DL28" s="247"/>
      <c r="DM28" s="247"/>
      <c r="DN28" s="247"/>
      <c r="DO28" s="247"/>
      <c r="DP28" s="247"/>
      <c r="DQ28" s="247"/>
      <c r="DR28" s="247"/>
      <c r="DS28" s="285"/>
      <c r="DT28" s="246">
        <f>'2026'!H34+'2026'!H44</f>
        <v>1545000</v>
      </c>
      <c r="DU28" s="247"/>
      <c r="DV28" s="247"/>
      <c r="DW28" s="247"/>
      <c r="DX28" s="247"/>
      <c r="DY28" s="247"/>
      <c r="DZ28" s="247"/>
      <c r="EA28" s="247"/>
      <c r="EB28" s="247"/>
      <c r="EC28" s="247"/>
      <c r="ED28" s="247"/>
      <c r="EE28" s="247"/>
      <c r="EF28" s="285"/>
      <c r="EG28" s="246">
        <f>'2027'!H36+'2027'!H46</f>
        <v>1545000</v>
      </c>
      <c r="EH28" s="247"/>
      <c r="EI28" s="247"/>
      <c r="EJ28" s="247"/>
      <c r="EK28" s="247"/>
      <c r="EL28" s="247"/>
      <c r="EM28" s="247"/>
      <c r="EN28" s="247"/>
      <c r="EO28" s="247"/>
      <c r="EP28" s="247"/>
      <c r="EQ28" s="247"/>
      <c r="ER28" s="247"/>
      <c r="ES28" s="285"/>
      <c r="ET28" s="246"/>
      <c r="EU28" s="247"/>
      <c r="EV28" s="247"/>
      <c r="EW28" s="247"/>
      <c r="EX28" s="247"/>
      <c r="EY28" s="247"/>
      <c r="EZ28" s="247"/>
      <c r="FA28" s="247"/>
      <c r="FB28" s="247"/>
      <c r="FC28" s="247"/>
      <c r="FD28" s="247"/>
      <c r="FE28" s="247"/>
      <c r="FF28" s="248"/>
    </row>
    <row r="29" spans="1:162" ht="12.75" customHeight="1">
      <c r="A29" s="256"/>
      <c r="B29" s="257"/>
      <c r="C29" s="257"/>
      <c r="D29" s="257"/>
      <c r="E29" s="257"/>
      <c r="F29" s="257"/>
      <c r="G29" s="257"/>
      <c r="H29" s="258"/>
      <c r="I29" s="265" t="s">
        <v>290</v>
      </c>
      <c r="J29" s="266"/>
      <c r="K29" s="266"/>
      <c r="L29" s="266"/>
      <c r="M29" s="266"/>
      <c r="N29" s="266"/>
      <c r="O29" s="266"/>
      <c r="P29" s="266"/>
      <c r="Q29" s="266"/>
      <c r="R29" s="266"/>
      <c r="S29" s="266"/>
      <c r="T29" s="266"/>
      <c r="U29" s="266"/>
      <c r="V29" s="266"/>
      <c r="W29" s="266"/>
      <c r="X29" s="266"/>
      <c r="Y29" s="266"/>
      <c r="Z29" s="266"/>
      <c r="AA29" s="266"/>
      <c r="AB29" s="266"/>
      <c r="AC29" s="266"/>
      <c r="AD29" s="266"/>
      <c r="AE29" s="266"/>
      <c r="AF29" s="266"/>
      <c r="AG29" s="266"/>
      <c r="AH29" s="266"/>
      <c r="AI29" s="266"/>
      <c r="AJ29" s="266"/>
      <c r="AK29" s="266"/>
      <c r="AL29" s="266"/>
      <c r="AM29" s="266"/>
      <c r="AN29" s="266"/>
      <c r="AO29" s="266"/>
      <c r="AP29" s="266"/>
      <c r="AQ29" s="266"/>
      <c r="AR29" s="266"/>
      <c r="AS29" s="266"/>
      <c r="AT29" s="266"/>
      <c r="AU29" s="266"/>
      <c r="AV29" s="266"/>
      <c r="AW29" s="266"/>
      <c r="AX29" s="266"/>
      <c r="AY29" s="266"/>
      <c r="AZ29" s="266"/>
      <c r="BA29" s="266"/>
      <c r="BB29" s="266"/>
      <c r="BC29" s="266"/>
      <c r="BD29" s="266"/>
      <c r="BE29" s="266"/>
      <c r="BF29" s="266"/>
      <c r="BG29" s="266"/>
      <c r="BH29" s="266"/>
      <c r="BI29" s="266"/>
      <c r="BJ29" s="266"/>
      <c r="BK29" s="266"/>
      <c r="BL29" s="266"/>
      <c r="BM29" s="266"/>
      <c r="BN29" s="266"/>
      <c r="BO29" s="266"/>
      <c r="BP29" s="266"/>
      <c r="BQ29" s="266"/>
      <c r="BR29" s="266"/>
      <c r="BS29" s="266"/>
      <c r="BT29" s="266"/>
      <c r="BU29" s="266"/>
      <c r="BV29" s="266"/>
      <c r="BW29" s="266"/>
      <c r="BX29" s="266"/>
      <c r="BY29" s="266"/>
      <c r="BZ29" s="266"/>
      <c r="CA29" s="266"/>
      <c r="CB29" s="266"/>
      <c r="CC29" s="266"/>
      <c r="CD29" s="266"/>
      <c r="CE29" s="266"/>
      <c r="CF29" s="266"/>
      <c r="CG29" s="266"/>
      <c r="CH29" s="266"/>
      <c r="CI29" s="266"/>
      <c r="CJ29" s="266"/>
      <c r="CK29" s="95"/>
      <c r="CL29" s="95"/>
      <c r="CM29" s="95"/>
      <c r="CN29" s="261" t="s">
        <v>327</v>
      </c>
      <c r="CO29" s="257"/>
      <c r="CP29" s="257"/>
      <c r="CQ29" s="257"/>
      <c r="CR29" s="257"/>
      <c r="CS29" s="257"/>
      <c r="CT29" s="257"/>
      <c r="CU29" s="258"/>
      <c r="CV29" s="256" t="s">
        <v>67</v>
      </c>
      <c r="CW29" s="257"/>
      <c r="CX29" s="257"/>
      <c r="CY29" s="257"/>
      <c r="CZ29" s="257"/>
      <c r="DA29" s="257"/>
      <c r="DB29" s="257"/>
      <c r="DC29" s="257"/>
      <c r="DD29" s="257"/>
      <c r="DE29" s="258"/>
      <c r="DF29" s="94"/>
      <c r="DG29" s="252"/>
      <c r="DH29" s="253"/>
      <c r="DI29" s="253"/>
      <c r="DJ29" s="253"/>
      <c r="DK29" s="253"/>
      <c r="DL29" s="253"/>
      <c r="DM29" s="253"/>
      <c r="DN29" s="253"/>
      <c r="DO29" s="253"/>
      <c r="DP29" s="253"/>
      <c r="DQ29" s="253"/>
      <c r="DR29" s="253"/>
      <c r="DS29" s="254"/>
      <c r="DT29" s="252"/>
      <c r="DU29" s="253"/>
      <c r="DV29" s="253"/>
      <c r="DW29" s="253"/>
      <c r="DX29" s="253"/>
      <c r="DY29" s="253"/>
      <c r="DZ29" s="253"/>
      <c r="EA29" s="253"/>
      <c r="EB29" s="253"/>
      <c r="EC29" s="253"/>
      <c r="ED29" s="253"/>
      <c r="EE29" s="253"/>
      <c r="EF29" s="254"/>
      <c r="EG29" s="252"/>
      <c r="EH29" s="253"/>
      <c r="EI29" s="253"/>
      <c r="EJ29" s="253"/>
      <c r="EK29" s="253"/>
      <c r="EL29" s="253"/>
      <c r="EM29" s="253"/>
      <c r="EN29" s="253"/>
      <c r="EO29" s="253"/>
      <c r="EP29" s="253"/>
      <c r="EQ29" s="253"/>
      <c r="ER29" s="253"/>
      <c r="ES29" s="254"/>
      <c r="ET29" s="252"/>
      <c r="EU29" s="253"/>
      <c r="EV29" s="253"/>
      <c r="EW29" s="253"/>
      <c r="EX29" s="253"/>
      <c r="EY29" s="253"/>
      <c r="EZ29" s="253"/>
      <c r="FA29" s="253"/>
      <c r="FB29" s="253"/>
      <c r="FC29" s="253"/>
      <c r="FD29" s="253"/>
      <c r="FE29" s="253"/>
      <c r="FF29" s="255"/>
    </row>
    <row r="30" spans="1:162" ht="12">
      <c r="A30" s="256" t="s">
        <v>328</v>
      </c>
      <c r="B30" s="257"/>
      <c r="C30" s="257"/>
      <c r="D30" s="257"/>
      <c r="E30" s="257"/>
      <c r="F30" s="257"/>
      <c r="G30" s="257"/>
      <c r="H30" s="258"/>
      <c r="I30" s="272" t="s">
        <v>329</v>
      </c>
      <c r="J30" s="273"/>
      <c r="K30" s="273"/>
      <c r="L30" s="273"/>
      <c r="M30" s="273"/>
      <c r="N30" s="273"/>
      <c r="O30" s="273"/>
      <c r="P30" s="273"/>
      <c r="Q30" s="273"/>
      <c r="R30" s="273"/>
      <c r="S30" s="273"/>
      <c r="T30" s="273"/>
      <c r="U30" s="273"/>
      <c r="V30" s="273"/>
      <c r="W30" s="273"/>
      <c r="X30" s="273"/>
      <c r="Y30" s="273"/>
      <c r="Z30" s="273"/>
      <c r="AA30" s="273"/>
      <c r="AB30" s="273"/>
      <c r="AC30" s="273"/>
      <c r="AD30" s="273"/>
      <c r="AE30" s="273"/>
      <c r="AF30" s="273"/>
      <c r="AG30" s="273"/>
      <c r="AH30" s="273"/>
      <c r="AI30" s="273"/>
      <c r="AJ30" s="273"/>
      <c r="AK30" s="273"/>
      <c r="AL30" s="273"/>
      <c r="AM30" s="273"/>
      <c r="AN30" s="273"/>
      <c r="AO30" s="273"/>
      <c r="AP30" s="273"/>
      <c r="AQ30" s="273"/>
      <c r="AR30" s="273"/>
      <c r="AS30" s="273"/>
      <c r="AT30" s="273"/>
      <c r="AU30" s="273"/>
      <c r="AV30" s="273"/>
      <c r="AW30" s="273"/>
      <c r="AX30" s="273"/>
      <c r="AY30" s="273"/>
      <c r="AZ30" s="273"/>
      <c r="BA30" s="273"/>
      <c r="BB30" s="273"/>
      <c r="BC30" s="273"/>
      <c r="BD30" s="273"/>
      <c r="BE30" s="273"/>
      <c r="BF30" s="273"/>
      <c r="BG30" s="273"/>
      <c r="BH30" s="273"/>
      <c r="BI30" s="273"/>
      <c r="BJ30" s="273"/>
      <c r="BK30" s="273"/>
      <c r="BL30" s="273"/>
      <c r="BM30" s="273"/>
      <c r="BN30" s="273"/>
      <c r="BO30" s="273"/>
      <c r="BP30" s="273"/>
      <c r="BQ30" s="273"/>
      <c r="BR30" s="273"/>
      <c r="BS30" s="273"/>
      <c r="BT30" s="273"/>
      <c r="BU30" s="273"/>
      <c r="BV30" s="273"/>
      <c r="BW30" s="273"/>
      <c r="BX30" s="273"/>
      <c r="BY30" s="273"/>
      <c r="BZ30" s="273"/>
      <c r="CA30" s="273"/>
      <c r="CB30" s="273"/>
      <c r="CC30" s="273"/>
      <c r="CD30" s="273"/>
      <c r="CE30" s="273"/>
      <c r="CF30" s="273"/>
      <c r="CG30" s="273"/>
      <c r="CH30" s="273"/>
      <c r="CI30" s="273"/>
      <c r="CJ30" s="273"/>
      <c r="CK30" s="273"/>
      <c r="CL30" s="273"/>
      <c r="CM30" s="273"/>
      <c r="CN30" s="261" t="s">
        <v>330</v>
      </c>
      <c r="CO30" s="257"/>
      <c r="CP30" s="257"/>
      <c r="CQ30" s="257"/>
      <c r="CR30" s="257"/>
      <c r="CS30" s="257"/>
      <c r="CT30" s="257"/>
      <c r="CU30" s="258"/>
      <c r="CV30" s="256" t="s">
        <v>67</v>
      </c>
      <c r="CW30" s="257"/>
      <c r="CX30" s="257"/>
      <c r="CY30" s="257"/>
      <c r="CZ30" s="257"/>
      <c r="DA30" s="257"/>
      <c r="DB30" s="257"/>
      <c r="DC30" s="257"/>
      <c r="DD30" s="257"/>
      <c r="DE30" s="258"/>
      <c r="DF30" s="94"/>
      <c r="DG30" s="252"/>
      <c r="DH30" s="253"/>
      <c r="DI30" s="253"/>
      <c r="DJ30" s="253"/>
      <c r="DK30" s="253"/>
      <c r="DL30" s="253"/>
      <c r="DM30" s="253"/>
      <c r="DN30" s="253"/>
      <c r="DO30" s="253"/>
      <c r="DP30" s="253"/>
      <c r="DQ30" s="253"/>
      <c r="DR30" s="253"/>
      <c r="DS30" s="254"/>
      <c r="DT30" s="252"/>
      <c r="DU30" s="253"/>
      <c r="DV30" s="253"/>
      <c r="DW30" s="253"/>
      <c r="DX30" s="253"/>
      <c r="DY30" s="253"/>
      <c r="DZ30" s="253"/>
      <c r="EA30" s="253"/>
      <c r="EB30" s="253"/>
      <c r="EC30" s="253"/>
      <c r="ED30" s="253"/>
      <c r="EE30" s="253"/>
      <c r="EF30" s="254"/>
      <c r="EG30" s="252"/>
      <c r="EH30" s="253"/>
      <c r="EI30" s="253"/>
      <c r="EJ30" s="253"/>
      <c r="EK30" s="253"/>
      <c r="EL30" s="253"/>
      <c r="EM30" s="253"/>
      <c r="EN30" s="253"/>
      <c r="EO30" s="253"/>
      <c r="EP30" s="253"/>
      <c r="EQ30" s="253"/>
      <c r="ER30" s="253"/>
      <c r="ES30" s="254"/>
      <c r="ET30" s="252"/>
      <c r="EU30" s="253"/>
      <c r="EV30" s="253"/>
      <c r="EW30" s="253"/>
      <c r="EX30" s="253"/>
      <c r="EY30" s="253"/>
      <c r="EZ30" s="253"/>
      <c r="FA30" s="253"/>
      <c r="FB30" s="253"/>
      <c r="FC30" s="253"/>
      <c r="FD30" s="253"/>
      <c r="FE30" s="253"/>
      <c r="FF30" s="255"/>
    </row>
    <row r="31" spans="1:162" ht="24" customHeight="1">
      <c r="A31" s="256" t="s">
        <v>268</v>
      </c>
      <c r="B31" s="257"/>
      <c r="C31" s="257"/>
      <c r="D31" s="257"/>
      <c r="E31" s="257"/>
      <c r="F31" s="257"/>
      <c r="G31" s="257"/>
      <c r="H31" s="258"/>
      <c r="I31" s="265" t="s">
        <v>331</v>
      </c>
      <c r="J31" s="287"/>
      <c r="K31" s="287"/>
      <c r="L31" s="287"/>
      <c r="M31" s="287"/>
      <c r="N31" s="287"/>
      <c r="O31" s="287"/>
      <c r="P31" s="287"/>
      <c r="Q31" s="287"/>
      <c r="R31" s="287"/>
      <c r="S31" s="287"/>
      <c r="T31" s="287"/>
      <c r="U31" s="287"/>
      <c r="V31" s="287"/>
      <c r="W31" s="287"/>
      <c r="X31" s="287"/>
      <c r="Y31" s="287"/>
      <c r="Z31" s="287"/>
      <c r="AA31" s="287"/>
      <c r="AB31" s="287"/>
      <c r="AC31" s="287"/>
      <c r="AD31" s="287"/>
      <c r="AE31" s="287"/>
      <c r="AF31" s="287"/>
      <c r="AG31" s="287"/>
      <c r="AH31" s="287"/>
      <c r="AI31" s="287"/>
      <c r="AJ31" s="287"/>
      <c r="AK31" s="287"/>
      <c r="AL31" s="287"/>
      <c r="AM31" s="287"/>
      <c r="AN31" s="287"/>
      <c r="AO31" s="287"/>
      <c r="AP31" s="287"/>
      <c r="AQ31" s="287"/>
      <c r="AR31" s="287"/>
      <c r="AS31" s="287"/>
      <c r="AT31" s="287"/>
      <c r="AU31" s="287"/>
      <c r="AV31" s="287"/>
      <c r="AW31" s="287"/>
      <c r="AX31" s="287"/>
      <c r="AY31" s="287"/>
      <c r="AZ31" s="287"/>
      <c r="BA31" s="287"/>
      <c r="BB31" s="287"/>
      <c r="BC31" s="287"/>
      <c r="BD31" s="287"/>
      <c r="BE31" s="287"/>
      <c r="BF31" s="287"/>
      <c r="BG31" s="287"/>
      <c r="BH31" s="287"/>
      <c r="BI31" s="287"/>
      <c r="BJ31" s="287"/>
      <c r="BK31" s="287"/>
      <c r="BL31" s="287"/>
      <c r="BM31" s="287"/>
      <c r="BN31" s="287"/>
      <c r="BO31" s="287"/>
      <c r="BP31" s="287"/>
      <c r="BQ31" s="287"/>
      <c r="BR31" s="287"/>
      <c r="BS31" s="287"/>
      <c r="BT31" s="287"/>
      <c r="BU31" s="287"/>
      <c r="BV31" s="287"/>
      <c r="BW31" s="287"/>
      <c r="BX31" s="287"/>
      <c r="BY31" s="287"/>
      <c r="BZ31" s="287"/>
      <c r="CA31" s="287"/>
      <c r="CB31" s="287"/>
      <c r="CC31" s="287"/>
      <c r="CD31" s="287"/>
      <c r="CE31" s="287"/>
      <c r="CF31" s="287"/>
      <c r="CG31" s="287"/>
      <c r="CH31" s="287"/>
      <c r="CI31" s="287"/>
      <c r="CJ31" s="287"/>
      <c r="CK31" s="287"/>
      <c r="CL31" s="287"/>
      <c r="CM31" s="287"/>
      <c r="CN31" s="261" t="s">
        <v>332</v>
      </c>
      <c r="CO31" s="257"/>
      <c r="CP31" s="257"/>
      <c r="CQ31" s="257"/>
      <c r="CR31" s="257"/>
      <c r="CS31" s="257"/>
      <c r="CT31" s="257"/>
      <c r="CU31" s="258"/>
      <c r="CV31" s="256" t="s">
        <v>67</v>
      </c>
      <c r="CW31" s="257"/>
      <c r="CX31" s="257"/>
      <c r="CY31" s="257"/>
      <c r="CZ31" s="257"/>
      <c r="DA31" s="257"/>
      <c r="DB31" s="257"/>
      <c r="DC31" s="257"/>
      <c r="DD31" s="257"/>
      <c r="DE31" s="258"/>
      <c r="DF31" s="94"/>
      <c r="DG31" s="252">
        <f>DG14</f>
        <v>24152421.52</v>
      </c>
      <c r="DH31" s="253"/>
      <c r="DI31" s="253"/>
      <c r="DJ31" s="253"/>
      <c r="DK31" s="253"/>
      <c r="DL31" s="253"/>
      <c r="DM31" s="253"/>
      <c r="DN31" s="253"/>
      <c r="DO31" s="253"/>
      <c r="DP31" s="253"/>
      <c r="DQ31" s="253"/>
      <c r="DR31" s="253"/>
      <c r="DS31" s="254"/>
      <c r="DT31" s="252">
        <f t="shared" ref="DT31" si="10">DT14</f>
        <v>22722894.040000003</v>
      </c>
      <c r="DU31" s="253"/>
      <c r="DV31" s="253"/>
      <c r="DW31" s="253"/>
      <c r="DX31" s="253"/>
      <c r="DY31" s="253"/>
      <c r="DZ31" s="253"/>
      <c r="EA31" s="253"/>
      <c r="EB31" s="253"/>
      <c r="EC31" s="253"/>
      <c r="ED31" s="253"/>
      <c r="EE31" s="253"/>
      <c r="EF31" s="254"/>
      <c r="EG31" s="252">
        <f t="shared" ref="EG31" si="11">EG14</f>
        <v>22842525.770000003</v>
      </c>
      <c r="EH31" s="253"/>
      <c r="EI31" s="253"/>
      <c r="EJ31" s="253"/>
      <c r="EK31" s="253"/>
      <c r="EL31" s="253"/>
      <c r="EM31" s="253"/>
      <c r="EN31" s="253"/>
      <c r="EO31" s="253"/>
      <c r="EP31" s="253"/>
      <c r="EQ31" s="253"/>
      <c r="ER31" s="253"/>
      <c r="ES31" s="254"/>
      <c r="ET31" s="252"/>
      <c r="EU31" s="253"/>
      <c r="EV31" s="253"/>
      <c r="EW31" s="253"/>
      <c r="EX31" s="253"/>
      <c r="EY31" s="253"/>
      <c r="EZ31" s="253"/>
      <c r="FA31" s="253"/>
      <c r="FB31" s="253"/>
      <c r="FC31" s="253"/>
      <c r="FD31" s="253"/>
      <c r="FE31" s="253"/>
      <c r="FF31" s="255"/>
    </row>
    <row r="32" spans="1:162" ht="24" customHeight="1">
      <c r="A32" s="256" t="s">
        <v>269</v>
      </c>
      <c r="B32" s="257"/>
      <c r="C32" s="257"/>
      <c r="D32" s="257"/>
      <c r="E32" s="257"/>
      <c r="F32" s="257"/>
      <c r="G32" s="257"/>
      <c r="H32" s="258"/>
      <c r="I32" s="265" t="s">
        <v>333</v>
      </c>
      <c r="J32" s="287"/>
      <c r="K32" s="287"/>
      <c r="L32" s="287"/>
      <c r="M32" s="287"/>
      <c r="N32" s="287"/>
      <c r="O32" s="287"/>
      <c r="P32" s="287"/>
      <c r="Q32" s="287"/>
      <c r="R32" s="287"/>
      <c r="S32" s="287"/>
      <c r="T32" s="287"/>
      <c r="U32" s="287"/>
      <c r="V32" s="287"/>
      <c r="W32" s="287"/>
      <c r="X32" s="287"/>
      <c r="Y32" s="287"/>
      <c r="Z32" s="287"/>
      <c r="AA32" s="287"/>
      <c r="AB32" s="287"/>
      <c r="AC32" s="287"/>
      <c r="AD32" s="287"/>
      <c r="AE32" s="287"/>
      <c r="AF32" s="287"/>
      <c r="AG32" s="287"/>
      <c r="AH32" s="287"/>
      <c r="AI32" s="287"/>
      <c r="AJ32" s="287"/>
      <c r="AK32" s="287"/>
      <c r="AL32" s="287"/>
      <c r="AM32" s="287"/>
      <c r="AN32" s="287"/>
      <c r="AO32" s="287"/>
      <c r="AP32" s="287"/>
      <c r="AQ32" s="287"/>
      <c r="AR32" s="287"/>
      <c r="AS32" s="287"/>
      <c r="AT32" s="287"/>
      <c r="AU32" s="287"/>
      <c r="AV32" s="287"/>
      <c r="AW32" s="287"/>
      <c r="AX32" s="287"/>
      <c r="AY32" s="287"/>
      <c r="AZ32" s="287"/>
      <c r="BA32" s="287"/>
      <c r="BB32" s="287"/>
      <c r="BC32" s="287"/>
      <c r="BD32" s="287"/>
      <c r="BE32" s="287"/>
      <c r="BF32" s="287"/>
      <c r="BG32" s="287"/>
      <c r="BH32" s="287"/>
      <c r="BI32" s="287"/>
      <c r="BJ32" s="287"/>
      <c r="BK32" s="287"/>
      <c r="BL32" s="287"/>
      <c r="BM32" s="287"/>
      <c r="BN32" s="287"/>
      <c r="BO32" s="287"/>
      <c r="BP32" s="287"/>
      <c r="BQ32" s="287"/>
      <c r="BR32" s="287"/>
      <c r="BS32" s="287"/>
      <c r="BT32" s="287"/>
      <c r="BU32" s="287"/>
      <c r="BV32" s="287"/>
      <c r="BW32" s="287"/>
      <c r="BX32" s="287"/>
      <c r="BY32" s="287"/>
      <c r="BZ32" s="287"/>
      <c r="CA32" s="287"/>
      <c r="CB32" s="287"/>
      <c r="CC32" s="287"/>
      <c r="CD32" s="287"/>
      <c r="CE32" s="287"/>
      <c r="CF32" s="287"/>
      <c r="CG32" s="287"/>
      <c r="CH32" s="287"/>
      <c r="CI32" s="287"/>
      <c r="CJ32" s="287"/>
      <c r="CK32" s="287"/>
      <c r="CL32" s="287"/>
      <c r="CM32" s="287"/>
      <c r="CN32" s="261" t="s">
        <v>334</v>
      </c>
      <c r="CO32" s="257"/>
      <c r="CP32" s="257"/>
      <c r="CQ32" s="257"/>
      <c r="CR32" s="257"/>
      <c r="CS32" s="257"/>
      <c r="CT32" s="257"/>
      <c r="CU32" s="258"/>
      <c r="CV32" s="256" t="s">
        <v>67</v>
      </c>
      <c r="CW32" s="257"/>
      <c r="CX32" s="257"/>
      <c r="CY32" s="257"/>
      <c r="CZ32" s="257"/>
      <c r="DA32" s="257"/>
      <c r="DB32" s="257"/>
      <c r="DC32" s="257"/>
      <c r="DD32" s="257"/>
      <c r="DE32" s="258"/>
      <c r="DF32" s="94"/>
      <c r="DG32" s="252"/>
      <c r="DH32" s="253"/>
      <c r="DI32" s="253"/>
      <c r="DJ32" s="253"/>
      <c r="DK32" s="253"/>
      <c r="DL32" s="253"/>
      <c r="DM32" s="253"/>
      <c r="DN32" s="253"/>
      <c r="DO32" s="253"/>
      <c r="DP32" s="253"/>
      <c r="DQ32" s="253"/>
      <c r="DR32" s="253"/>
      <c r="DS32" s="254"/>
      <c r="DT32" s="252"/>
      <c r="DU32" s="253"/>
      <c r="DV32" s="253"/>
      <c r="DW32" s="253"/>
      <c r="DX32" s="253"/>
      <c r="DY32" s="253"/>
      <c r="DZ32" s="253"/>
      <c r="EA32" s="253"/>
      <c r="EB32" s="253"/>
      <c r="EC32" s="253"/>
      <c r="ED32" s="253"/>
      <c r="EE32" s="253"/>
      <c r="EF32" s="254"/>
      <c r="EG32" s="252"/>
      <c r="EH32" s="253"/>
      <c r="EI32" s="253"/>
      <c r="EJ32" s="253"/>
      <c r="EK32" s="253"/>
      <c r="EL32" s="253"/>
      <c r="EM32" s="253"/>
      <c r="EN32" s="253"/>
      <c r="EO32" s="253"/>
      <c r="EP32" s="253"/>
      <c r="EQ32" s="253"/>
      <c r="ER32" s="253"/>
      <c r="ES32" s="254"/>
      <c r="ET32" s="252"/>
      <c r="EU32" s="253"/>
      <c r="EV32" s="253"/>
      <c r="EW32" s="253"/>
      <c r="EX32" s="253"/>
      <c r="EY32" s="253"/>
      <c r="EZ32" s="253"/>
      <c r="FA32" s="253"/>
      <c r="FB32" s="253"/>
      <c r="FC32" s="253"/>
      <c r="FD32" s="253"/>
      <c r="FE32" s="253"/>
      <c r="FF32" s="255"/>
    </row>
    <row r="33" spans="1:162">
      <c r="A33" s="288"/>
      <c r="B33" s="289"/>
      <c r="C33" s="289"/>
      <c r="D33" s="289"/>
      <c r="E33" s="289"/>
      <c r="F33" s="289"/>
      <c r="G33" s="289"/>
      <c r="H33" s="290"/>
      <c r="I33" s="294" t="s">
        <v>89</v>
      </c>
      <c r="J33" s="295"/>
      <c r="K33" s="295"/>
      <c r="L33" s="295"/>
      <c r="M33" s="295"/>
      <c r="N33" s="295"/>
      <c r="O33" s="295"/>
      <c r="P33" s="295"/>
      <c r="Q33" s="295"/>
      <c r="R33" s="295"/>
      <c r="S33" s="295"/>
      <c r="T33" s="295"/>
      <c r="U33" s="295"/>
      <c r="V33" s="295"/>
      <c r="W33" s="295"/>
      <c r="X33" s="295"/>
      <c r="Y33" s="295"/>
      <c r="Z33" s="295"/>
      <c r="AA33" s="295"/>
      <c r="AB33" s="295"/>
      <c r="AC33" s="295"/>
      <c r="AD33" s="295"/>
      <c r="AE33" s="295"/>
      <c r="AF33" s="295"/>
      <c r="AG33" s="295"/>
      <c r="AH33" s="295"/>
      <c r="AI33" s="295"/>
      <c r="AJ33" s="295"/>
      <c r="AK33" s="295"/>
      <c r="AL33" s="295"/>
      <c r="AM33" s="295"/>
      <c r="AN33" s="295"/>
      <c r="AO33" s="295"/>
      <c r="AP33" s="295"/>
      <c r="AQ33" s="295"/>
      <c r="AR33" s="295"/>
      <c r="AS33" s="295"/>
      <c r="AT33" s="295"/>
      <c r="AU33" s="295"/>
      <c r="AV33" s="295"/>
      <c r="AW33" s="295"/>
      <c r="AX33" s="295"/>
      <c r="AY33" s="295"/>
      <c r="AZ33" s="295"/>
      <c r="BA33" s="295"/>
      <c r="BB33" s="295"/>
      <c r="BC33" s="295"/>
      <c r="BD33" s="295"/>
      <c r="BE33" s="295"/>
      <c r="BF33" s="295"/>
      <c r="BG33" s="295"/>
      <c r="BH33" s="295"/>
      <c r="BI33" s="295"/>
      <c r="BJ33" s="295"/>
      <c r="BK33" s="295"/>
      <c r="BL33" s="295"/>
      <c r="BM33" s="295"/>
      <c r="BN33" s="295"/>
      <c r="BO33" s="295"/>
      <c r="BP33" s="295"/>
      <c r="BQ33" s="295"/>
      <c r="BR33" s="295"/>
      <c r="BS33" s="295"/>
      <c r="BT33" s="295"/>
      <c r="BU33" s="295"/>
      <c r="BV33" s="295"/>
      <c r="BW33" s="295"/>
      <c r="BX33" s="295"/>
      <c r="BY33" s="295"/>
      <c r="BZ33" s="295"/>
      <c r="CA33" s="295"/>
      <c r="CB33" s="295"/>
      <c r="CC33" s="295"/>
      <c r="CD33" s="295"/>
      <c r="CE33" s="295"/>
      <c r="CF33" s="295"/>
      <c r="CG33" s="295"/>
      <c r="CH33" s="295"/>
      <c r="CI33" s="295"/>
      <c r="CJ33" s="295"/>
      <c r="CK33" s="295"/>
      <c r="CL33" s="295"/>
      <c r="CM33" s="296"/>
      <c r="CN33" s="297" t="s">
        <v>335</v>
      </c>
      <c r="CO33" s="289"/>
      <c r="CP33" s="289"/>
      <c r="CQ33" s="289"/>
      <c r="CR33" s="289"/>
      <c r="CS33" s="289"/>
      <c r="CT33" s="289"/>
      <c r="CU33" s="290"/>
      <c r="CV33" s="288"/>
      <c r="CW33" s="289"/>
      <c r="CX33" s="289"/>
      <c r="CY33" s="289"/>
      <c r="CZ33" s="289"/>
      <c r="DA33" s="289"/>
      <c r="DB33" s="289"/>
      <c r="DC33" s="289"/>
      <c r="DD33" s="289"/>
      <c r="DE33" s="290"/>
      <c r="DF33" s="97"/>
      <c r="DG33" s="302"/>
      <c r="DH33" s="303"/>
      <c r="DI33" s="303"/>
      <c r="DJ33" s="303"/>
      <c r="DK33" s="303"/>
      <c r="DL33" s="303"/>
      <c r="DM33" s="303"/>
      <c r="DN33" s="303"/>
      <c r="DO33" s="303"/>
      <c r="DP33" s="303"/>
      <c r="DQ33" s="303"/>
      <c r="DR33" s="303"/>
      <c r="DS33" s="304"/>
      <c r="DT33" s="302"/>
      <c r="DU33" s="303"/>
      <c r="DV33" s="303"/>
      <c r="DW33" s="303"/>
      <c r="DX33" s="303"/>
      <c r="DY33" s="303"/>
      <c r="DZ33" s="303"/>
      <c r="EA33" s="303"/>
      <c r="EB33" s="303"/>
      <c r="EC33" s="303"/>
      <c r="ED33" s="303"/>
      <c r="EE33" s="303"/>
      <c r="EF33" s="304"/>
      <c r="EG33" s="302"/>
      <c r="EH33" s="303"/>
      <c r="EI33" s="303"/>
      <c r="EJ33" s="303"/>
      <c r="EK33" s="303"/>
      <c r="EL33" s="303"/>
      <c r="EM33" s="303"/>
      <c r="EN33" s="303"/>
      <c r="EO33" s="303"/>
      <c r="EP33" s="303"/>
      <c r="EQ33" s="303"/>
      <c r="ER33" s="303"/>
      <c r="ES33" s="304"/>
      <c r="ET33" s="302"/>
      <c r="EU33" s="303"/>
      <c r="EV33" s="303"/>
      <c r="EW33" s="303"/>
      <c r="EX33" s="303"/>
      <c r="EY33" s="303"/>
      <c r="EZ33" s="303"/>
      <c r="FA33" s="303"/>
      <c r="FB33" s="303"/>
      <c r="FC33" s="303"/>
      <c r="FD33" s="303"/>
      <c r="FE33" s="303"/>
      <c r="FF33" s="308"/>
    </row>
    <row r="34" spans="1:162" ht="12" thickBot="1">
      <c r="A34" s="291"/>
      <c r="B34" s="292"/>
      <c r="C34" s="292"/>
      <c r="D34" s="292"/>
      <c r="E34" s="292"/>
      <c r="F34" s="292"/>
      <c r="G34" s="292"/>
      <c r="H34" s="293"/>
      <c r="I34" s="315"/>
      <c r="J34" s="316"/>
      <c r="K34" s="316"/>
      <c r="L34" s="316"/>
      <c r="M34" s="316"/>
      <c r="N34" s="316"/>
      <c r="O34" s="316"/>
      <c r="P34" s="316"/>
      <c r="Q34" s="316"/>
      <c r="R34" s="316"/>
      <c r="S34" s="316"/>
      <c r="T34" s="316"/>
      <c r="U34" s="316"/>
      <c r="V34" s="316"/>
      <c r="W34" s="316"/>
      <c r="X34" s="316"/>
      <c r="Y34" s="316"/>
      <c r="Z34" s="316"/>
      <c r="AA34" s="316"/>
      <c r="AB34" s="316"/>
      <c r="AC34" s="316"/>
      <c r="AD34" s="316"/>
      <c r="AE34" s="316"/>
      <c r="AF34" s="316"/>
      <c r="AG34" s="316"/>
      <c r="AH34" s="316"/>
      <c r="AI34" s="316"/>
      <c r="AJ34" s="316"/>
      <c r="AK34" s="316"/>
      <c r="AL34" s="316"/>
      <c r="AM34" s="316"/>
      <c r="AN34" s="316"/>
      <c r="AO34" s="316"/>
      <c r="AP34" s="316"/>
      <c r="AQ34" s="316"/>
      <c r="AR34" s="316"/>
      <c r="AS34" s="316"/>
      <c r="AT34" s="316"/>
      <c r="AU34" s="316"/>
      <c r="AV34" s="316"/>
      <c r="AW34" s="316"/>
      <c r="AX34" s="316"/>
      <c r="AY34" s="316"/>
      <c r="AZ34" s="316"/>
      <c r="BA34" s="316"/>
      <c r="BB34" s="316"/>
      <c r="BC34" s="316"/>
      <c r="BD34" s="316"/>
      <c r="BE34" s="316"/>
      <c r="BF34" s="316"/>
      <c r="BG34" s="316"/>
      <c r="BH34" s="316"/>
      <c r="BI34" s="316"/>
      <c r="BJ34" s="316"/>
      <c r="BK34" s="316"/>
      <c r="BL34" s="316"/>
      <c r="BM34" s="316"/>
      <c r="BN34" s="316"/>
      <c r="BO34" s="316"/>
      <c r="BP34" s="316"/>
      <c r="BQ34" s="316"/>
      <c r="BR34" s="316"/>
      <c r="BS34" s="316"/>
      <c r="BT34" s="316"/>
      <c r="BU34" s="316"/>
      <c r="BV34" s="316"/>
      <c r="BW34" s="316"/>
      <c r="BX34" s="316"/>
      <c r="BY34" s="316"/>
      <c r="BZ34" s="316"/>
      <c r="CA34" s="316"/>
      <c r="CB34" s="316"/>
      <c r="CC34" s="316"/>
      <c r="CD34" s="316"/>
      <c r="CE34" s="316"/>
      <c r="CF34" s="316"/>
      <c r="CG34" s="316"/>
      <c r="CH34" s="316"/>
      <c r="CI34" s="316"/>
      <c r="CJ34" s="316"/>
      <c r="CK34" s="316"/>
      <c r="CL34" s="316"/>
      <c r="CM34" s="316"/>
      <c r="CN34" s="298"/>
      <c r="CO34" s="299"/>
      <c r="CP34" s="299"/>
      <c r="CQ34" s="299"/>
      <c r="CR34" s="299"/>
      <c r="CS34" s="299"/>
      <c r="CT34" s="299"/>
      <c r="CU34" s="300"/>
      <c r="CV34" s="301"/>
      <c r="CW34" s="299"/>
      <c r="CX34" s="299"/>
      <c r="CY34" s="299"/>
      <c r="CZ34" s="299"/>
      <c r="DA34" s="299"/>
      <c r="DB34" s="299"/>
      <c r="DC34" s="299"/>
      <c r="DD34" s="299"/>
      <c r="DE34" s="300"/>
      <c r="DF34" s="98"/>
      <c r="DG34" s="305"/>
      <c r="DH34" s="306"/>
      <c r="DI34" s="306"/>
      <c r="DJ34" s="306"/>
      <c r="DK34" s="306"/>
      <c r="DL34" s="306"/>
      <c r="DM34" s="306"/>
      <c r="DN34" s="306"/>
      <c r="DO34" s="306"/>
      <c r="DP34" s="306"/>
      <c r="DQ34" s="306"/>
      <c r="DR34" s="306"/>
      <c r="DS34" s="307"/>
      <c r="DT34" s="305"/>
      <c r="DU34" s="306"/>
      <c r="DV34" s="306"/>
      <c r="DW34" s="306"/>
      <c r="DX34" s="306"/>
      <c r="DY34" s="306"/>
      <c r="DZ34" s="306"/>
      <c r="EA34" s="306"/>
      <c r="EB34" s="306"/>
      <c r="EC34" s="306"/>
      <c r="ED34" s="306"/>
      <c r="EE34" s="306"/>
      <c r="EF34" s="307"/>
      <c r="EG34" s="305"/>
      <c r="EH34" s="306"/>
      <c r="EI34" s="306"/>
      <c r="EJ34" s="306"/>
      <c r="EK34" s="306"/>
      <c r="EL34" s="306"/>
      <c r="EM34" s="306"/>
      <c r="EN34" s="306"/>
      <c r="EO34" s="306"/>
      <c r="EP34" s="306"/>
      <c r="EQ34" s="306"/>
      <c r="ER34" s="306"/>
      <c r="ES34" s="307"/>
      <c r="ET34" s="305"/>
      <c r="EU34" s="306"/>
      <c r="EV34" s="306"/>
      <c r="EW34" s="306"/>
      <c r="EX34" s="306"/>
      <c r="EY34" s="306"/>
      <c r="EZ34" s="306"/>
      <c r="FA34" s="306"/>
      <c r="FB34" s="306"/>
      <c r="FC34" s="306"/>
      <c r="FD34" s="306"/>
      <c r="FE34" s="306"/>
      <c r="FF34" s="309"/>
    </row>
    <row r="35" spans="1:162" ht="4.5" customHeight="1">
      <c r="A35" s="99"/>
      <c r="B35" s="99"/>
      <c r="C35" s="99"/>
      <c r="D35" s="99"/>
      <c r="E35" s="99"/>
      <c r="F35" s="99"/>
      <c r="G35" s="99"/>
      <c r="H35" s="99"/>
      <c r="I35" s="99"/>
      <c r="J35" s="99"/>
      <c r="K35" s="99"/>
      <c r="L35" s="99"/>
      <c r="M35" s="99"/>
      <c r="N35" s="99"/>
      <c r="O35" s="99"/>
      <c r="P35" s="99"/>
      <c r="Q35" s="99"/>
      <c r="R35" s="99"/>
      <c r="S35" s="99"/>
      <c r="T35" s="99"/>
      <c r="U35" s="99"/>
      <c r="V35" s="99"/>
      <c r="W35" s="99"/>
      <c r="X35" s="99"/>
      <c r="Y35" s="99"/>
      <c r="Z35" s="99"/>
      <c r="AA35" s="99"/>
      <c r="AB35" s="99"/>
      <c r="AC35" s="99"/>
      <c r="AD35" s="99"/>
      <c r="AE35" s="99"/>
      <c r="AF35" s="99"/>
      <c r="AG35" s="99"/>
      <c r="AH35" s="99"/>
      <c r="AI35" s="99"/>
      <c r="AJ35" s="99"/>
      <c r="AK35" s="99"/>
      <c r="AL35" s="99"/>
      <c r="AM35" s="99"/>
      <c r="AN35" s="99"/>
      <c r="AO35" s="99"/>
      <c r="AP35" s="99"/>
      <c r="AQ35" s="99"/>
      <c r="AR35" s="99"/>
      <c r="AS35" s="99"/>
      <c r="AT35" s="99"/>
      <c r="AU35" s="99"/>
      <c r="AV35" s="99"/>
      <c r="AW35" s="99"/>
      <c r="AX35" s="99"/>
      <c r="AY35" s="99"/>
      <c r="AZ35" s="99"/>
      <c r="BA35" s="99"/>
      <c r="BB35" s="99"/>
      <c r="BC35" s="99"/>
      <c r="BD35" s="99"/>
      <c r="BE35" s="99"/>
      <c r="BF35" s="99"/>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c r="DE35" s="99"/>
      <c r="DF35" s="99"/>
      <c r="DG35" s="99"/>
      <c r="DH35" s="99"/>
      <c r="DI35" s="99"/>
      <c r="DJ35" s="99"/>
      <c r="DK35" s="99"/>
      <c r="DL35" s="99"/>
      <c r="DM35" s="99"/>
      <c r="DN35" s="99"/>
      <c r="DO35" s="99"/>
      <c r="DP35" s="99"/>
      <c r="DQ35" s="99"/>
      <c r="DR35" s="99"/>
      <c r="DS35" s="99"/>
      <c r="DT35" s="99"/>
      <c r="DU35" s="99"/>
      <c r="DV35" s="99"/>
      <c r="DW35" s="99"/>
      <c r="DX35" s="99"/>
      <c r="DY35" s="99"/>
      <c r="DZ35" s="99"/>
      <c r="EA35" s="99"/>
      <c r="EB35" s="99"/>
      <c r="EC35" s="99"/>
      <c r="ED35" s="99"/>
      <c r="EE35" s="99"/>
      <c r="EF35" s="99"/>
      <c r="EG35" s="99"/>
      <c r="EH35" s="99"/>
      <c r="EI35" s="99"/>
      <c r="EJ35" s="99"/>
      <c r="EK35" s="99"/>
      <c r="EL35" s="99"/>
      <c r="EM35" s="99"/>
      <c r="EN35" s="99"/>
      <c r="EO35" s="99"/>
      <c r="EP35" s="99"/>
      <c r="EQ35" s="99"/>
      <c r="ER35" s="99"/>
      <c r="ES35" s="99"/>
      <c r="ET35" s="99"/>
      <c r="EU35" s="99"/>
      <c r="EV35" s="99"/>
      <c r="EW35" s="99"/>
      <c r="EX35" s="99"/>
      <c r="EY35" s="99"/>
      <c r="EZ35" s="99"/>
      <c r="FA35" s="99"/>
      <c r="FB35" s="99"/>
      <c r="FC35" s="99"/>
      <c r="FD35" s="99"/>
      <c r="FE35" s="99"/>
      <c r="FF35" s="99"/>
    </row>
    <row r="36" spans="1:162">
      <c r="I36" s="91" t="s">
        <v>336</v>
      </c>
    </row>
    <row r="37" spans="1:162">
      <c r="I37" s="91" t="s">
        <v>337</v>
      </c>
      <c r="AQ37" s="310"/>
      <c r="AR37" s="311"/>
      <c r="AS37" s="311"/>
      <c r="AT37" s="311"/>
      <c r="AU37" s="311"/>
      <c r="AV37" s="311"/>
      <c r="AW37" s="311"/>
      <c r="AX37" s="311"/>
      <c r="AY37" s="311"/>
      <c r="AZ37" s="311"/>
      <c r="BA37" s="311"/>
      <c r="BB37" s="311"/>
      <c r="BC37" s="311"/>
      <c r="BD37" s="311"/>
      <c r="BE37" s="311"/>
      <c r="BF37" s="311"/>
      <c r="BG37" s="311"/>
      <c r="BH37" s="311"/>
      <c r="BI37" s="100"/>
      <c r="BJ37" s="100"/>
      <c r="BK37" s="310"/>
      <c r="BL37" s="311"/>
      <c r="BM37" s="311"/>
      <c r="BN37" s="311"/>
      <c r="BO37" s="311"/>
      <c r="BP37" s="311"/>
      <c r="BQ37" s="311"/>
      <c r="BR37" s="311"/>
      <c r="BS37" s="311"/>
      <c r="BT37" s="311"/>
      <c r="BU37" s="311"/>
      <c r="BV37" s="311"/>
      <c r="BW37" s="100"/>
      <c r="BX37" s="100"/>
      <c r="BY37" s="310"/>
      <c r="BZ37" s="311"/>
      <c r="CA37" s="311"/>
      <c r="CB37" s="311"/>
      <c r="CC37" s="311"/>
      <c r="CD37" s="311"/>
      <c r="CE37" s="311"/>
      <c r="CF37" s="311"/>
      <c r="CG37" s="311"/>
      <c r="CH37" s="311"/>
      <c r="CI37" s="311"/>
      <c r="CJ37" s="311"/>
      <c r="CK37" s="311"/>
      <c r="CL37" s="311"/>
      <c r="CM37" s="311"/>
      <c r="CN37" s="311"/>
      <c r="CO37" s="311"/>
      <c r="CP37" s="311"/>
      <c r="CQ37" s="311"/>
      <c r="CR37" s="311"/>
    </row>
    <row r="38" spans="1:162" s="101" customFormat="1" ht="8.25">
      <c r="AQ38" s="314" t="s">
        <v>338</v>
      </c>
      <c r="AR38" s="314"/>
      <c r="AS38" s="314"/>
      <c r="AT38" s="314"/>
      <c r="AU38" s="314"/>
      <c r="AV38" s="314"/>
      <c r="AW38" s="314"/>
      <c r="AX38" s="314"/>
      <c r="AY38" s="314"/>
      <c r="AZ38" s="314"/>
      <c r="BA38" s="314"/>
      <c r="BB38" s="314"/>
      <c r="BC38" s="314"/>
      <c r="BD38" s="314"/>
      <c r="BE38" s="314"/>
      <c r="BF38" s="314"/>
      <c r="BG38" s="314"/>
      <c r="BH38" s="314"/>
      <c r="BK38" s="314" t="s">
        <v>339</v>
      </c>
      <c r="BL38" s="314"/>
      <c r="BM38" s="314"/>
      <c r="BN38" s="314"/>
      <c r="BO38" s="314"/>
      <c r="BP38" s="314"/>
      <c r="BQ38" s="314"/>
      <c r="BR38" s="314"/>
      <c r="BS38" s="314"/>
      <c r="BT38" s="314"/>
      <c r="BU38" s="314"/>
      <c r="BV38" s="314"/>
      <c r="BY38" s="314" t="s">
        <v>340</v>
      </c>
      <c r="BZ38" s="314"/>
      <c r="CA38" s="314"/>
      <c r="CB38" s="314"/>
      <c r="CC38" s="314"/>
      <c r="CD38" s="314"/>
      <c r="CE38" s="314"/>
      <c r="CF38" s="314"/>
      <c r="CG38" s="314"/>
      <c r="CH38" s="314"/>
      <c r="CI38" s="314"/>
      <c r="CJ38" s="314"/>
      <c r="CK38" s="314"/>
      <c r="CL38" s="314"/>
      <c r="CM38" s="314"/>
      <c r="CN38" s="314"/>
      <c r="CO38" s="314"/>
      <c r="CP38" s="314"/>
      <c r="CQ38" s="314"/>
      <c r="CR38" s="314"/>
    </row>
    <row r="39" spans="1:162" s="101" customFormat="1" ht="3" customHeight="1">
      <c r="AQ39" s="102"/>
      <c r="AR39" s="102"/>
      <c r="AS39" s="102"/>
      <c r="AT39" s="102"/>
      <c r="AU39" s="102"/>
      <c r="AV39" s="102"/>
      <c r="AW39" s="102"/>
      <c r="AX39" s="102"/>
      <c r="AY39" s="102"/>
      <c r="AZ39" s="102"/>
      <c r="BA39" s="102"/>
      <c r="BB39" s="102"/>
      <c r="BC39" s="102"/>
      <c r="BD39" s="102"/>
      <c r="BE39" s="102"/>
      <c r="BF39" s="102"/>
      <c r="BG39" s="102"/>
      <c r="BH39" s="102"/>
      <c r="BK39" s="102"/>
      <c r="BL39" s="102"/>
      <c r="BM39" s="102"/>
      <c r="BN39" s="102"/>
      <c r="BO39" s="102"/>
      <c r="BP39" s="102"/>
      <c r="BQ39" s="102"/>
      <c r="BR39" s="102"/>
      <c r="BS39" s="102"/>
      <c r="BT39" s="102"/>
      <c r="BU39" s="102"/>
      <c r="BV39" s="102"/>
      <c r="BY39" s="102"/>
      <c r="BZ39" s="102"/>
      <c r="CA39" s="102"/>
      <c r="CB39" s="102"/>
      <c r="CC39" s="102"/>
      <c r="CD39" s="102"/>
      <c r="CE39" s="102"/>
      <c r="CF39" s="102"/>
      <c r="CG39" s="102"/>
      <c r="CH39" s="102"/>
      <c r="CI39" s="102"/>
      <c r="CJ39" s="102"/>
      <c r="CK39" s="102"/>
      <c r="CL39" s="102"/>
      <c r="CM39" s="102"/>
      <c r="CN39" s="102"/>
      <c r="CO39" s="102"/>
      <c r="CP39" s="102"/>
      <c r="CQ39" s="102"/>
      <c r="CR39" s="102"/>
    </row>
    <row r="40" spans="1:162">
      <c r="I40" s="91" t="s">
        <v>341</v>
      </c>
      <c r="AM40" s="310"/>
      <c r="AN40" s="311"/>
      <c r="AO40" s="311"/>
      <c r="AP40" s="311"/>
      <c r="AQ40" s="311"/>
      <c r="AR40" s="311"/>
      <c r="AS40" s="311"/>
      <c r="AT40" s="311"/>
      <c r="AU40" s="311"/>
      <c r="AV40" s="311"/>
      <c r="AW40" s="311"/>
      <c r="AX40" s="311"/>
      <c r="AY40" s="311"/>
      <c r="AZ40" s="311"/>
      <c r="BA40" s="311"/>
      <c r="BB40" s="311"/>
      <c r="BC40" s="311"/>
      <c r="BD40" s="311"/>
      <c r="BE40" s="100"/>
      <c r="BF40" s="100"/>
      <c r="BG40" s="310"/>
      <c r="BH40" s="311"/>
      <c r="BI40" s="311"/>
      <c r="BJ40" s="311"/>
      <c r="BK40" s="311"/>
      <c r="BL40" s="311"/>
      <c r="BM40" s="311"/>
      <c r="BN40" s="311"/>
      <c r="BO40" s="311"/>
      <c r="BP40" s="311"/>
      <c r="BQ40" s="311"/>
      <c r="BR40" s="311"/>
      <c r="BS40" s="311"/>
      <c r="BT40" s="311"/>
      <c r="BU40" s="311"/>
      <c r="BV40" s="311"/>
      <c r="BW40" s="311"/>
      <c r="BX40" s="311"/>
      <c r="BY40" s="100"/>
      <c r="BZ40" s="100"/>
      <c r="CA40" s="312"/>
      <c r="CB40" s="313"/>
      <c r="CC40" s="313"/>
      <c r="CD40" s="313"/>
      <c r="CE40" s="313"/>
      <c r="CF40" s="313"/>
      <c r="CG40" s="313"/>
      <c r="CH40" s="313"/>
      <c r="CI40" s="313"/>
      <c r="CJ40" s="313"/>
      <c r="CK40" s="313"/>
      <c r="CL40" s="313"/>
      <c r="CM40" s="313"/>
      <c r="CN40" s="313"/>
      <c r="CO40" s="313"/>
      <c r="CP40" s="313"/>
      <c r="CQ40" s="313"/>
      <c r="CR40" s="313"/>
    </row>
    <row r="41" spans="1:162" s="101" customFormat="1" ht="8.25">
      <c r="AM41" s="314" t="s">
        <v>338</v>
      </c>
      <c r="AN41" s="314"/>
      <c r="AO41" s="314"/>
      <c r="AP41" s="314"/>
      <c r="AQ41" s="314"/>
      <c r="AR41" s="314"/>
      <c r="AS41" s="314"/>
      <c r="AT41" s="314"/>
      <c r="AU41" s="314"/>
      <c r="AV41" s="314"/>
      <c r="AW41" s="314"/>
      <c r="AX41" s="314"/>
      <c r="AY41" s="314"/>
      <c r="AZ41" s="314"/>
      <c r="BA41" s="314"/>
      <c r="BB41" s="314"/>
      <c r="BC41" s="314"/>
      <c r="BD41" s="314"/>
      <c r="BG41" s="314" t="s">
        <v>342</v>
      </c>
      <c r="BH41" s="314"/>
      <c r="BI41" s="314"/>
      <c r="BJ41" s="314"/>
      <c r="BK41" s="314"/>
      <c r="BL41" s="314"/>
      <c r="BM41" s="314"/>
      <c r="BN41" s="314"/>
      <c r="BO41" s="314"/>
      <c r="BP41" s="314"/>
      <c r="BQ41" s="314"/>
      <c r="BR41" s="314"/>
      <c r="BS41" s="314"/>
      <c r="BT41" s="314"/>
      <c r="BU41" s="314"/>
      <c r="BV41" s="314"/>
      <c r="BW41" s="314"/>
      <c r="BX41" s="314"/>
      <c r="CA41" s="314" t="s">
        <v>343</v>
      </c>
      <c r="CB41" s="314"/>
      <c r="CC41" s="314"/>
      <c r="CD41" s="314"/>
      <c r="CE41" s="314"/>
      <c r="CF41" s="314"/>
      <c r="CG41" s="314"/>
      <c r="CH41" s="314"/>
      <c r="CI41" s="314"/>
      <c r="CJ41" s="314"/>
      <c r="CK41" s="314"/>
      <c r="CL41" s="314"/>
      <c r="CM41" s="314"/>
      <c r="CN41" s="314"/>
      <c r="CO41" s="314"/>
      <c r="CP41" s="314"/>
      <c r="CQ41" s="314"/>
      <c r="CR41" s="314"/>
    </row>
    <row r="42" spans="1:162" s="101" customFormat="1" ht="3" customHeight="1">
      <c r="AM42" s="102"/>
      <c r="AN42" s="102"/>
      <c r="AO42" s="102"/>
      <c r="AP42" s="102"/>
      <c r="AQ42" s="102"/>
      <c r="AR42" s="102"/>
      <c r="AS42" s="102"/>
      <c r="AT42" s="102"/>
      <c r="AU42" s="102"/>
      <c r="AV42" s="102"/>
      <c r="AW42" s="102"/>
      <c r="AX42" s="102"/>
      <c r="AY42" s="102"/>
      <c r="AZ42" s="102"/>
      <c r="BA42" s="102"/>
      <c r="BB42" s="102"/>
      <c r="BC42" s="102"/>
      <c r="BD42" s="102"/>
      <c r="BG42" s="102"/>
      <c r="BH42" s="102"/>
      <c r="BI42" s="102"/>
      <c r="BJ42" s="102"/>
      <c r="BK42" s="102"/>
      <c r="BL42" s="102"/>
      <c r="BM42" s="102"/>
      <c r="BN42" s="102"/>
      <c r="BO42" s="102"/>
      <c r="BP42" s="102"/>
      <c r="BQ42" s="102"/>
      <c r="BR42" s="102"/>
      <c r="BS42" s="102"/>
      <c r="BT42" s="102"/>
      <c r="BU42" s="102"/>
      <c r="BV42" s="102"/>
      <c r="BW42" s="102"/>
      <c r="BX42" s="102"/>
      <c r="CA42" s="102"/>
      <c r="CB42" s="102"/>
      <c r="CC42" s="102"/>
      <c r="CD42" s="102"/>
      <c r="CE42" s="102"/>
      <c r="CF42" s="102"/>
      <c r="CG42" s="102"/>
      <c r="CH42" s="102"/>
      <c r="CI42" s="102"/>
      <c r="CJ42" s="102"/>
      <c r="CK42" s="102"/>
      <c r="CL42" s="102"/>
      <c r="CM42" s="102"/>
      <c r="CN42" s="102"/>
      <c r="CO42" s="102"/>
      <c r="CP42" s="102"/>
      <c r="CQ42" s="102"/>
      <c r="CR42" s="102"/>
    </row>
    <row r="43" spans="1:162">
      <c r="I43" s="325" t="s">
        <v>344</v>
      </c>
      <c r="J43" s="325"/>
      <c r="K43" s="312"/>
      <c r="L43" s="313"/>
      <c r="M43" s="313"/>
      <c r="N43" s="326" t="s">
        <v>344</v>
      </c>
      <c r="O43" s="326"/>
      <c r="Q43" s="312"/>
      <c r="R43" s="313"/>
      <c r="S43" s="313"/>
      <c r="T43" s="313"/>
      <c r="U43" s="313"/>
      <c r="V43" s="313"/>
      <c r="W43" s="313"/>
      <c r="X43" s="313"/>
      <c r="Y43" s="313"/>
      <c r="Z43" s="313"/>
      <c r="AA43" s="313"/>
      <c r="AB43" s="313"/>
      <c r="AC43" s="313"/>
      <c r="AD43" s="313"/>
      <c r="AE43" s="313"/>
      <c r="AF43" s="325">
        <v>20</v>
      </c>
      <c r="AG43" s="325"/>
      <c r="AH43" s="325"/>
      <c r="AI43" s="327"/>
      <c r="AJ43" s="328"/>
      <c r="AK43" s="328"/>
      <c r="AL43" s="91" t="s">
        <v>263</v>
      </c>
    </row>
    <row r="44" spans="1:162">
      <c r="A44" s="99"/>
      <c r="B44" s="99"/>
      <c r="C44" s="99"/>
      <c r="D44" s="99"/>
      <c r="E44" s="99"/>
      <c r="F44" s="99"/>
      <c r="G44" s="99"/>
      <c r="H44" s="99"/>
      <c r="I44" s="99"/>
      <c r="J44" s="99"/>
      <c r="K44" s="99"/>
      <c r="L44" s="99"/>
      <c r="M44" s="99"/>
      <c r="N44" s="99"/>
      <c r="O44" s="99"/>
      <c r="P44" s="99"/>
      <c r="Q44" s="99"/>
      <c r="R44" s="99"/>
      <c r="S44" s="99"/>
      <c r="T44" s="99"/>
      <c r="U44" s="99"/>
      <c r="V44" s="99"/>
      <c r="W44" s="99"/>
      <c r="X44" s="99"/>
      <c r="Y44" s="99"/>
      <c r="Z44" s="99"/>
      <c r="AA44" s="99"/>
      <c r="AB44" s="99"/>
      <c r="AC44" s="99"/>
      <c r="AD44" s="99"/>
      <c r="AE44" s="99"/>
      <c r="AF44" s="99"/>
      <c r="AG44" s="99"/>
      <c r="AH44" s="99"/>
      <c r="AI44" s="99"/>
      <c r="AJ44" s="99"/>
      <c r="AK44" s="99"/>
      <c r="AL44" s="99"/>
      <c r="AM44" s="99"/>
      <c r="AN44" s="99"/>
      <c r="AO44" s="99"/>
      <c r="AP44" s="99"/>
      <c r="AQ44" s="99"/>
      <c r="AR44" s="99"/>
      <c r="AS44" s="99"/>
      <c r="AT44" s="99"/>
      <c r="AU44" s="99"/>
      <c r="AV44" s="99"/>
      <c r="AW44" s="99"/>
      <c r="AX44" s="99"/>
      <c r="AY44" s="99"/>
      <c r="AZ44" s="99"/>
      <c r="BA44" s="99"/>
      <c r="BB44" s="99"/>
      <c r="BC44" s="99"/>
      <c r="BD44" s="99"/>
      <c r="BE44" s="99"/>
      <c r="BF44" s="99"/>
      <c r="BG44" s="99"/>
      <c r="BH44" s="99"/>
      <c r="BI44" s="99"/>
      <c r="BJ44" s="99"/>
      <c r="BK44" s="99"/>
      <c r="BL44" s="99"/>
      <c r="BM44" s="99"/>
      <c r="BN44" s="99"/>
      <c r="BO44" s="99"/>
      <c r="BP44" s="99"/>
      <c r="BQ44" s="99"/>
      <c r="BR44" s="99"/>
      <c r="BS44" s="99"/>
      <c r="BT44" s="99"/>
      <c r="BU44" s="99"/>
      <c r="BV44" s="99"/>
      <c r="BW44" s="99"/>
      <c r="BX44" s="99"/>
      <c r="BY44" s="99"/>
      <c r="BZ44" s="99"/>
      <c r="CA44" s="99"/>
      <c r="CB44" s="99"/>
      <c r="CC44" s="99"/>
      <c r="CD44" s="99"/>
      <c r="CE44" s="99"/>
      <c r="CF44" s="99"/>
      <c r="CG44" s="99"/>
      <c r="CH44" s="99"/>
      <c r="CI44" s="99"/>
      <c r="CJ44" s="99"/>
      <c r="CK44" s="99"/>
      <c r="CL44" s="99"/>
      <c r="CM44" s="99"/>
      <c r="CN44" s="99"/>
      <c r="CO44" s="99"/>
      <c r="CP44" s="99"/>
      <c r="CQ44" s="99"/>
      <c r="CR44" s="99"/>
      <c r="CS44" s="99"/>
      <c r="CT44" s="99"/>
      <c r="CU44" s="99"/>
      <c r="CV44" s="99"/>
      <c r="CW44" s="99"/>
      <c r="CX44" s="99"/>
      <c r="CY44" s="99"/>
      <c r="CZ44" s="99"/>
      <c r="DA44" s="99"/>
      <c r="DB44" s="99"/>
      <c r="DC44" s="99"/>
      <c r="DD44" s="99"/>
      <c r="DE44" s="99"/>
      <c r="DF44" s="99"/>
      <c r="DG44" s="99"/>
      <c r="DH44" s="99"/>
      <c r="DI44" s="99"/>
      <c r="DJ44" s="99"/>
      <c r="DK44" s="99"/>
      <c r="DL44" s="99"/>
      <c r="DM44" s="99"/>
      <c r="DN44" s="99"/>
      <c r="DO44" s="99"/>
      <c r="DP44" s="99"/>
      <c r="DQ44" s="99"/>
      <c r="DR44" s="99"/>
      <c r="DS44" s="99"/>
      <c r="DT44" s="99"/>
      <c r="DU44" s="99"/>
      <c r="DV44" s="99"/>
      <c r="DW44" s="99"/>
      <c r="DX44" s="99"/>
      <c r="DY44" s="99"/>
      <c r="DZ44" s="99"/>
      <c r="EA44" s="99"/>
      <c r="EB44" s="99"/>
      <c r="EC44" s="99"/>
      <c r="ED44" s="99"/>
      <c r="EE44" s="99"/>
      <c r="EF44" s="99"/>
      <c r="EG44" s="99"/>
      <c r="EH44" s="99"/>
      <c r="EI44" s="99"/>
      <c r="EJ44" s="99"/>
      <c r="EK44" s="99"/>
      <c r="EL44" s="99"/>
      <c r="EM44" s="99"/>
      <c r="EN44" s="99"/>
      <c r="EO44" s="99"/>
      <c r="EP44" s="99"/>
      <c r="EQ44" s="99"/>
      <c r="ER44" s="99"/>
      <c r="ES44" s="99"/>
      <c r="ET44" s="99"/>
      <c r="EU44" s="99"/>
      <c r="EV44" s="99"/>
      <c r="EW44" s="99"/>
      <c r="EX44" s="99"/>
      <c r="EY44" s="99"/>
      <c r="EZ44" s="99"/>
      <c r="FA44" s="99"/>
      <c r="FB44" s="99"/>
      <c r="FC44" s="99"/>
      <c r="FD44" s="99"/>
      <c r="FE44" s="99"/>
      <c r="FF44" s="99"/>
    </row>
    <row r="45" spans="1:162" s="103" customFormat="1" ht="23.25" customHeight="1">
      <c r="A45" s="317" t="s">
        <v>345</v>
      </c>
      <c r="B45" s="318"/>
      <c r="C45" s="318"/>
      <c r="D45" s="318"/>
      <c r="E45" s="318"/>
      <c r="F45" s="318"/>
      <c r="G45" s="318"/>
      <c r="H45" s="318"/>
      <c r="I45" s="318"/>
      <c r="J45" s="318"/>
      <c r="K45" s="318"/>
      <c r="L45" s="318"/>
      <c r="M45" s="318"/>
      <c r="N45" s="318"/>
      <c r="O45" s="318"/>
      <c r="P45" s="318"/>
      <c r="Q45" s="318"/>
      <c r="R45" s="318"/>
      <c r="S45" s="318"/>
      <c r="T45" s="318"/>
      <c r="U45" s="318"/>
      <c r="V45" s="318"/>
      <c r="W45" s="318"/>
      <c r="X45" s="318"/>
      <c r="Y45" s="318"/>
      <c r="Z45" s="318"/>
      <c r="AA45" s="318"/>
      <c r="AB45" s="318"/>
      <c r="AC45" s="318"/>
      <c r="AD45" s="318"/>
      <c r="AE45" s="318"/>
      <c r="AF45" s="318"/>
      <c r="AG45" s="318"/>
      <c r="AH45" s="318"/>
      <c r="AI45" s="318"/>
      <c r="AJ45" s="318"/>
      <c r="AK45" s="318"/>
      <c r="AL45" s="318"/>
      <c r="AM45" s="318"/>
      <c r="AN45" s="318"/>
      <c r="AO45" s="318"/>
      <c r="AP45" s="318"/>
      <c r="AQ45" s="318"/>
      <c r="AR45" s="318"/>
      <c r="AS45" s="318"/>
      <c r="AT45" s="318"/>
      <c r="AU45" s="318"/>
      <c r="AV45" s="318"/>
      <c r="AW45" s="318"/>
      <c r="AX45" s="318"/>
      <c r="AY45" s="318"/>
      <c r="AZ45" s="318"/>
      <c r="BA45" s="318"/>
      <c r="BB45" s="318"/>
      <c r="BC45" s="318"/>
      <c r="BD45" s="318"/>
      <c r="BE45" s="318"/>
      <c r="BF45" s="318"/>
      <c r="BG45" s="318"/>
      <c r="BH45" s="318"/>
      <c r="BI45" s="318"/>
      <c r="BJ45" s="318"/>
      <c r="BK45" s="318"/>
      <c r="BL45" s="318"/>
      <c r="BM45" s="318"/>
      <c r="BN45" s="318"/>
      <c r="BO45" s="318"/>
      <c r="BP45" s="318"/>
      <c r="BQ45" s="318"/>
      <c r="BR45" s="318"/>
      <c r="BS45" s="318"/>
      <c r="BT45" s="318"/>
      <c r="BU45" s="318"/>
      <c r="BV45" s="318"/>
      <c r="BW45" s="318"/>
      <c r="BX45" s="318"/>
      <c r="BY45" s="318"/>
      <c r="BZ45" s="318"/>
      <c r="CA45" s="318"/>
      <c r="CB45" s="318"/>
      <c r="CC45" s="318"/>
      <c r="CD45" s="318"/>
      <c r="CE45" s="318"/>
      <c r="CF45" s="318"/>
      <c r="CG45" s="318"/>
      <c r="CH45" s="318"/>
      <c r="CI45" s="318"/>
      <c r="CJ45" s="318"/>
      <c r="CK45" s="318"/>
      <c r="CL45" s="318"/>
      <c r="CM45" s="318"/>
      <c r="CN45" s="318"/>
      <c r="CO45" s="318"/>
      <c r="CP45" s="318"/>
      <c r="CQ45" s="318"/>
      <c r="CR45" s="318"/>
      <c r="CS45" s="318"/>
      <c r="CT45" s="318"/>
      <c r="CU45" s="318"/>
      <c r="CV45" s="318"/>
      <c r="CW45" s="318"/>
      <c r="CX45" s="318"/>
      <c r="CY45" s="318"/>
      <c r="CZ45" s="318"/>
      <c r="DA45" s="318"/>
      <c r="DB45" s="318"/>
      <c r="DC45" s="318"/>
      <c r="DD45" s="318"/>
      <c r="DE45" s="318"/>
      <c r="DF45" s="318"/>
      <c r="DG45" s="318"/>
      <c r="DH45" s="318"/>
      <c r="DI45" s="318"/>
      <c r="DJ45" s="318"/>
      <c r="DK45" s="318"/>
      <c r="DL45" s="318"/>
      <c r="DM45" s="318"/>
      <c r="DN45" s="318"/>
      <c r="DO45" s="318"/>
      <c r="DP45" s="318"/>
      <c r="DQ45" s="318"/>
      <c r="DR45" s="318"/>
      <c r="DS45" s="318"/>
      <c r="DT45" s="318"/>
      <c r="DU45" s="318"/>
      <c r="DV45" s="318"/>
      <c r="DW45" s="318"/>
      <c r="DX45" s="318"/>
      <c r="DY45" s="318"/>
      <c r="DZ45" s="318"/>
      <c r="EA45" s="318"/>
      <c r="EB45" s="318"/>
      <c r="EC45" s="318"/>
      <c r="ED45" s="318"/>
      <c r="EE45" s="318"/>
      <c r="EF45" s="318"/>
      <c r="EG45" s="318"/>
      <c r="EH45" s="318"/>
      <c r="EI45" s="318"/>
      <c r="EJ45" s="318"/>
      <c r="EK45" s="318"/>
      <c r="EL45" s="318"/>
      <c r="EM45" s="318"/>
      <c r="EN45" s="318"/>
      <c r="EO45" s="318"/>
      <c r="EP45" s="318"/>
      <c r="EQ45" s="318"/>
      <c r="ER45" s="318"/>
      <c r="ES45" s="318"/>
      <c r="ET45" s="318"/>
      <c r="EU45" s="318"/>
      <c r="EV45" s="318"/>
      <c r="EW45" s="318"/>
      <c r="EX45" s="318"/>
      <c r="EY45" s="318"/>
      <c r="EZ45" s="318"/>
      <c r="FA45" s="318"/>
      <c r="FB45" s="318"/>
      <c r="FC45" s="318"/>
      <c r="FD45" s="318"/>
      <c r="FE45" s="318"/>
      <c r="FF45" s="318"/>
    </row>
    <row r="46" spans="1:162" s="103" customFormat="1" ht="54" customHeight="1">
      <c r="A46" s="319" t="s">
        <v>346</v>
      </c>
      <c r="B46" s="319"/>
      <c r="C46" s="319"/>
      <c r="D46" s="319"/>
      <c r="E46" s="319"/>
      <c r="F46" s="319"/>
      <c r="G46" s="319"/>
      <c r="H46" s="319"/>
      <c r="I46" s="319"/>
      <c r="J46" s="319"/>
      <c r="K46" s="319"/>
      <c r="L46" s="319"/>
      <c r="M46" s="319"/>
      <c r="N46" s="319"/>
      <c r="O46" s="319"/>
      <c r="P46" s="319"/>
      <c r="Q46" s="319"/>
      <c r="R46" s="319"/>
      <c r="S46" s="319"/>
      <c r="T46" s="319"/>
      <c r="U46" s="319"/>
      <c r="V46" s="319"/>
      <c r="W46" s="319"/>
      <c r="X46" s="319"/>
      <c r="Y46" s="319"/>
      <c r="Z46" s="319"/>
      <c r="AA46" s="319"/>
      <c r="AB46" s="319"/>
      <c r="AC46" s="319"/>
      <c r="AD46" s="319"/>
      <c r="AE46" s="319"/>
      <c r="AF46" s="319"/>
      <c r="AG46" s="319"/>
      <c r="AH46" s="319"/>
      <c r="AI46" s="319"/>
      <c r="AJ46" s="319"/>
      <c r="AK46" s="319"/>
      <c r="AL46" s="319"/>
      <c r="AM46" s="319"/>
      <c r="AN46" s="319"/>
      <c r="AO46" s="319"/>
      <c r="AP46" s="319"/>
      <c r="AQ46" s="319"/>
      <c r="AR46" s="319"/>
      <c r="AS46" s="319"/>
      <c r="AT46" s="319"/>
      <c r="AU46" s="319"/>
      <c r="AV46" s="319"/>
      <c r="AW46" s="319"/>
      <c r="AX46" s="319"/>
      <c r="AY46" s="319"/>
      <c r="AZ46" s="319"/>
      <c r="BA46" s="319"/>
      <c r="BB46" s="319"/>
      <c r="BC46" s="319"/>
      <c r="BD46" s="319"/>
      <c r="BE46" s="319"/>
      <c r="BF46" s="319"/>
      <c r="BG46" s="319"/>
      <c r="BH46" s="319"/>
      <c r="BI46" s="319"/>
      <c r="BJ46" s="319"/>
      <c r="BK46" s="319"/>
      <c r="BL46" s="319"/>
      <c r="BM46" s="319"/>
      <c r="BN46" s="319"/>
      <c r="BO46" s="319"/>
      <c r="BP46" s="319"/>
      <c r="BQ46" s="319"/>
      <c r="BR46" s="319"/>
      <c r="BS46" s="319"/>
      <c r="BT46" s="319"/>
      <c r="BU46" s="319"/>
      <c r="BV46" s="319"/>
      <c r="BW46" s="319"/>
      <c r="BX46" s="319"/>
      <c r="BY46" s="319"/>
      <c r="BZ46" s="319"/>
      <c r="CA46" s="319"/>
      <c r="CB46" s="319"/>
      <c r="CC46" s="319"/>
      <c r="CD46" s="319"/>
      <c r="CE46" s="319"/>
      <c r="CF46" s="319"/>
      <c r="CG46" s="319"/>
      <c r="CH46" s="319"/>
      <c r="CI46" s="319"/>
      <c r="CJ46" s="319"/>
      <c r="CK46" s="319"/>
      <c r="CL46" s="319"/>
      <c r="CM46" s="319"/>
      <c r="CN46" s="319"/>
      <c r="CO46" s="319"/>
      <c r="CP46" s="319"/>
      <c r="CQ46" s="319"/>
      <c r="CR46" s="319"/>
      <c r="CS46" s="319"/>
      <c r="CT46" s="319"/>
      <c r="CU46" s="319"/>
      <c r="CV46" s="319"/>
      <c r="CW46" s="319"/>
      <c r="CX46" s="319"/>
      <c r="CY46" s="319"/>
      <c r="CZ46" s="319"/>
      <c r="DA46" s="319"/>
      <c r="DB46" s="319"/>
      <c r="DC46" s="319"/>
      <c r="DD46" s="319"/>
      <c r="DE46" s="319"/>
      <c r="DF46" s="319"/>
      <c r="DG46" s="319"/>
      <c r="DH46" s="319"/>
      <c r="DI46" s="319"/>
      <c r="DJ46" s="319"/>
      <c r="DK46" s="319"/>
      <c r="DL46" s="319"/>
      <c r="DM46" s="319"/>
      <c r="DN46" s="319"/>
      <c r="DO46" s="319"/>
      <c r="DP46" s="319"/>
      <c r="DQ46" s="319"/>
      <c r="DR46" s="319"/>
      <c r="DS46" s="319"/>
      <c r="DT46" s="319"/>
      <c r="DU46" s="319"/>
      <c r="DV46" s="319"/>
      <c r="DW46" s="319"/>
      <c r="DX46" s="319"/>
      <c r="DY46" s="319"/>
      <c r="DZ46" s="319"/>
      <c r="EA46" s="319"/>
      <c r="EB46" s="319"/>
      <c r="EC46" s="319"/>
      <c r="ED46" s="319"/>
      <c r="EE46" s="319"/>
      <c r="EF46" s="319"/>
      <c r="EG46" s="319"/>
      <c r="EH46" s="319"/>
      <c r="EI46" s="319"/>
      <c r="EJ46" s="319"/>
      <c r="EK46" s="319"/>
      <c r="EL46" s="319"/>
      <c r="EM46" s="319"/>
      <c r="EN46" s="319"/>
      <c r="EO46" s="319"/>
      <c r="EP46" s="319"/>
      <c r="EQ46" s="319"/>
      <c r="ER46" s="319"/>
      <c r="ES46" s="319"/>
      <c r="ET46" s="319"/>
      <c r="EU46" s="319"/>
      <c r="EV46" s="319"/>
      <c r="EW46" s="319"/>
      <c r="EX46" s="319"/>
      <c r="EY46" s="319"/>
      <c r="EZ46" s="319"/>
      <c r="FA46" s="319"/>
      <c r="FB46" s="319"/>
      <c r="FC46" s="319"/>
      <c r="FD46" s="319"/>
      <c r="FE46" s="319"/>
      <c r="FF46" s="319"/>
    </row>
    <row r="47" spans="1:162" s="103" customFormat="1" ht="40.5" customHeight="1">
      <c r="A47" s="320" t="s">
        <v>347</v>
      </c>
      <c r="B47" s="321"/>
      <c r="C47" s="321"/>
      <c r="D47" s="321"/>
      <c r="E47" s="321"/>
      <c r="F47" s="321"/>
      <c r="G47" s="321"/>
      <c r="H47" s="321"/>
      <c r="I47" s="321"/>
      <c r="J47" s="321"/>
      <c r="K47" s="321"/>
      <c r="L47" s="321"/>
      <c r="M47" s="321"/>
      <c r="N47" s="321"/>
      <c r="O47" s="321"/>
      <c r="P47" s="321"/>
      <c r="Q47" s="321"/>
      <c r="R47" s="321"/>
      <c r="S47" s="321"/>
      <c r="T47" s="321"/>
      <c r="U47" s="321"/>
      <c r="V47" s="321"/>
      <c r="W47" s="321"/>
      <c r="X47" s="321"/>
      <c r="Y47" s="321"/>
      <c r="Z47" s="321"/>
      <c r="AA47" s="321"/>
      <c r="AB47" s="321"/>
      <c r="AC47" s="321"/>
      <c r="AD47" s="321"/>
      <c r="AE47" s="321"/>
      <c r="AF47" s="321"/>
      <c r="AG47" s="321"/>
      <c r="AH47" s="321"/>
      <c r="AI47" s="321"/>
      <c r="AJ47" s="321"/>
      <c r="AK47" s="321"/>
      <c r="AL47" s="321"/>
      <c r="AM47" s="321"/>
      <c r="AN47" s="321"/>
      <c r="AO47" s="321"/>
      <c r="AP47" s="321"/>
      <c r="AQ47" s="321"/>
      <c r="AR47" s="321"/>
      <c r="AS47" s="321"/>
      <c r="AT47" s="321"/>
      <c r="AU47" s="321"/>
      <c r="AV47" s="321"/>
      <c r="AW47" s="321"/>
      <c r="AX47" s="321"/>
      <c r="AY47" s="321"/>
      <c r="AZ47" s="321"/>
      <c r="BA47" s="321"/>
      <c r="BB47" s="321"/>
      <c r="BC47" s="321"/>
      <c r="BD47" s="321"/>
      <c r="BE47" s="321"/>
      <c r="BF47" s="321"/>
      <c r="BG47" s="321"/>
      <c r="BH47" s="321"/>
      <c r="BI47" s="321"/>
      <c r="BJ47" s="321"/>
      <c r="BK47" s="321"/>
      <c r="BL47" s="321"/>
      <c r="BM47" s="321"/>
      <c r="BN47" s="321"/>
      <c r="BO47" s="321"/>
      <c r="BP47" s="321"/>
      <c r="BQ47" s="321"/>
      <c r="BR47" s="321"/>
      <c r="BS47" s="321"/>
      <c r="BT47" s="321"/>
      <c r="BU47" s="321"/>
      <c r="BV47" s="321"/>
      <c r="BW47" s="321"/>
      <c r="BX47" s="321"/>
      <c r="BY47" s="321"/>
      <c r="BZ47" s="321"/>
      <c r="CA47" s="321"/>
      <c r="CB47" s="321"/>
      <c r="CC47" s="321"/>
      <c r="CD47" s="321"/>
      <c r="CE47" s="321"/>
      <c r="CF47" s="321"/>
      <c r="CG47" s="321"/>
      <c r="CH47" s="321"/>
      <c r="CI47" s="321"/>
      <c r="CJ47" s="321"/>
      <c r="CK47" s="321"/>
      <c r="CL47" s="321"/>
      <c r="CM47" s="321"/>
      <c r="CN47" s="321"/>
      <c r="CO47" s="321"/>
      <c r="CP47" s="321"/>
      <c r="CQ47" s="321"/>
      <c r="CR47" s="321"/>
      <c r="CS47" s="321"/>
      <c r="CT47" s="321"/>
      <c r="CU47" s="321"/>
      <c r="CV47" s="321"/>
      <c r="CW47" s="321"/>
      <c r="CX47" s="321"/>
      <c r="CY47" s="321"/>
      <c r="CZ47" s="321"/>
      <c r="DA47" s="321"/>
      <c r="DB47" s="321"/>
      <c r="DC47" s="321"/>
      <c r="DD47" s="321"/>
      <c r="DE47" s="321"/>
      <c r="DF47" s="321"/>
      <c r="DG47" s="321"/>
      <c r="DH47" s="321"/>
      <c r="DI47" s="321"/>
      <c r="DJ47" s="321"/>
      <c r="DK47" s="321"/>
      <c r="DL47" s="321"/>
      <c r="DM47" s="321"/>
      <c r="DN47" s="321"/>
      <c r="DO47" s="321"/>
      <c r="DP47" s="321"/>
      <c r="DQ47" s="321"/>
      <c r="DR47" s="321"/>
      <c r="DS47" s="321"/>
      <c r="DT47" s="321"/>
      <c r="DU47" s="321"/>
      <c r="DV47" s="321"/>
      <c r="DW47" s="321"/>
      <c r="DX47" s="321"/>
      <c r="DY47" s="321"/>
      <c r="DZ47" s="321"/>
      <c r="EA47" s="321"/>
      <c r="EB47" s="321"/>
      <c r="EC47" s="321"/>
      <c r="ED47" s="321"/>
      <c r="EE47" s="321"/>
      <c r="EF47" s="321"/>
      <c r="EG47" s="321"/>
      <c r="EH47" s="321"/>
      <c r="EI47" s="321"/>
      <c r="EJ47" s="321"/>
      <c r="EK47" s="321"/>
      <c r="EL47" s="321"/>
      <c r="EM47" s="321"/>
      <c r="EN47" s="321"/>
      <c r="EO47" s="321"/>
      <c r="EP47" s="321"/>
      <c r="EQ47" s="321"/>
      <c r="ER47" s="321"/>
      <c r="ES47" s="321"/>
      <c r="ET47" s="321"/>
      <c r="EU47" s="321"/>
      <c r="EV47" s="321"/>
      <c r="EW47" s="321"/>
      <c r="EX47" s="321"/>
      <c r="EY47" s="321"/>
      <c r="EZ47" s="321"/>
      <c r="FA47" s="321"/>
      <c r="FB47" s="321"/>
      <c r="FC47" s="321"/>
      <c r="FD47" s="321"/>
      <c r="FE47" s="321"/>
      <c r="FF47" s="321"/>
    </row>
    <row r="48" spans="1:162" s="103" customFormat="1" ht="21" customHeight="1">
      <c r="A48" s="322" t="s">
        <v>348</v>
      </c>
      <c r="B48" s="322"/>
      <c r="C48" s="322"/>
      <c r="D48" s="322"/>
      <c r="E48" s="322"/>
      <c r="F48" s="322"/>
      <c r="G48" s="322"/>
      <c r="H48" s="322"/>
      <c r="I48" s="322"/>
      <c r="J48" s="322"/>
      <c r="K48" s="322"/>
      <c r="L48" s="322"/>
      <c r="M48" s="322"/>
      <c r="N48" s="322"/>
      <c r="O48" s="322"/>
      <c r="P48" s="322"/>
      <c r="Q48" s="322"/>
      <c r="R48" s="322"/>
      <c r="S48" s="322"/>
      <c r="T48" s="322"/>
      <c r="U48" s="322"/>
      <c r="V48" s="322"/>
      <c r="W48" s="322"/>
      <c r="X48" s="322"/>
      <c r="Y48" s="322"/>
      <c r="Z48" s="322"/>
      <c r="AA48" s="322"/>
      <c r="AB48" s="322"/>
      <c r="AC48" s="322"/>
      <c r="AD48" s="322"/>
      <c r="AE48" s="322"/>
      <c r="AF48" s="322"/>
      <c r="AG48" s="322"/>
      <c r="AH48" s="322"/>
      <c r="AI48" s="322"/>
      <c r="AJ48" s="322"/>
      <c r="AK48" s="322"/>
      <c r="AL48" s="322"/>
      <c r="AM48" s="322"/>
      <c r="AN48" s="322"/>
      <c r="AO48" s="322"/>
      <c r="AP48" s="322"/>
      <c r="AQ48" s="322"/>
      <c r="AR48" s="322"/>
      <c r="AS48" s="322"/>
      <c r="AT48" s="322"/>
      <c r="AU48" s="322"/>
      <c r="AV48" s="322"/>
      <c r="AW48" s="322"/>
      <c r="AX48" s="322"/>
      <c r="AY48" s="322"/>
      <c r="AZ48" s="322"/>
      <c r="BA48" s="322"/>
      <c r="BB48" s="322"/>
      <c r="BC48" s="322"/>
      <c r="BD48" s="322"/>
      <c r="BE48" s="322"/>
      <c r="BF48" s="322"/>
      <c r="BG48" s="322"/>
      <c r="BH48" s="322"/>
      <c r="BI48" s="322"/>
      <c r="BJ48" s="322"/>
      <c r="BK48" s="322"/>
      <c r="BL48" s="322"/>
      <c r="BM48" s="322"/>
      <c r="BN48" s="322"/>
      <c r="BO48" s="322"/>
      <c r="BP48" s="322"/>
      <c r="BQ48" s="322"/>
      <c r="BR48" s="322"/>
      <c r="BS48" s="322"/>
      <c r="BT48" s="322"/>
      <c r="BU48" s="322"/>
      <c r="BV48" s="322"/>
      <c r="BW48" s="322"/>
      <c r="BX48" s="322"/>
      <c r="BY48" s="322"/>
      <c r="BZ48" s="322"/>
      <c r="CA48" s="322"/>
      <c r="CB48" s="322"/>
      <c r="CC48" s="322"/>
      <c r="CD48" s="322"/>
      <c r="CE48" s="322"/>
      <c r="CF48" s="322"/>
      <c r="CG48" s="322"/>
      <c r="CH48" s="322"/>
      <c r="CI48" s="322"/>
      <c r="CJ48" s="322"/>
      <c r="CK48" s="322"/>
      <c r="CL48" s="322"/>
      <c r="CM48" s="322"/>
      <c r="CN48" s="322"/>
      <c r="CO48" s="322"/>
      <c r="CP48" s="322"/>
      <c r="CQ48" s="322"/>
      <c r="CR48" s="322"/>
      <c r="CS48" s="322"/>
      <c r="CT48" s="322"/>
      <c r="CU48" s="322"/>
      <c r="CV48" s="322"/>
      <c r="CW48" s="322"/>
      <c r="CX48" s="322"/>
      <c r="CY48" s="322"/>
      <c r="CZ48" s="322"/>
      <c r="DA48" s="322"/>
      <c r="DB48" s="322"/>
      <c r="DC48" s="322"/>
      <c r="DD48" s="322"/>
      <c r="DE48" s="322"/>
      <c r="DF48" s="322"/>
      <c r="DG48" s="322"/>
      <c r="DH48" s="322"/>
      <c r="DI48" s="322"/>
      <c r="DJ48" s="322"/>
      <c r="DK48" s="322"/>
      <c r="DL48" s="322"/>
      <c r="DM48" s="322"/>
      <c r="DN48" s="322"/>
      <c r="DO48" s="322"/>
      <c r="DP48" s="322"/>
      <c r="DQ48" s="322"/>
      <c r="DR48" s="322"/>
      <c r="DS48" s="322"/>
      <c r="DT48" s="322"/>
      <c r="DU48" s="322"/>
      <c r="DV48" s="322"/>
      <c r="DW48" s="322"/>
      <c r="DX48" s="322"/>
      <c r="DY48" s="322"/>
      <c r="DZ48" s="322"/>
      <c r="EA48" s="322"/>
      <c r="EB48" s="322"/>
      <c r="EC48" s="322"/>
      <c r="ED48" s="322"/>
      <c r="EE48" s="322"/>
      <c r="EF48" s="322"/>
      <c r="EG48" s="322"/>
      <c r="EH48" s="322"/>
      <c r="EI48" s="322"/>
      <c r="EJ48" s="322"/>
      <c r="EK48" s="322"/>
      <c r="EL48" s="322"/>
      <c r="EM48" s="322"/>
      <c r="EN48" s="322"/>
      <c r="EO48" s="322"/>
      <c r="EP48" s="322"/>
      <c r="EQ48" s="322"/>
      <c r="ER48" s="322"/>
      <c r="ES48" s="322"/>
      <c r="ET48" s="322"/>
      <c r="EU48" s="322"/>
      <c r="EV48" s="322"/>
      <c r="EW48" s="322"/>
      <c r="EX48" s="322"/>
      <c r="EY48" s="322"/>
      <c r="EZ48" s="322"/>
      <c r="FA48" s="322"/>
      <c r="FB48" s="322"/>
      <c r="FC48" s="322"/>
      <c r="FD48" s="322"/>
      <c r="FE48" s="322"/>
      <c r="FF48" s="322"/>
    </row>
    <row r="49" spans="1:162" s="103" customFormat="1" ht="11.25" customHeight="1">
      <c r="A49" s="104" t="s">
        <v>349</v>
      </c>
    </row>
    <row r="50" spans="1:162" s="103" customFormat="1" ht="11.25" customHeight="1">
      <c r="A50" s="104" t="s">
        <v>350</v>
      </c>
    </row>
    <row r="51" spans="1:162" s="103" customFormat="1" ht="11.25" customHeight="1">
      <c r="A51" s="104" t="s">
        <v>351</v>
      </c>
    </row>
    <row r="52" spans="1:162" s="103" customFormat="1" ht="20.25" customHeight="1">
      <c r="A52" s="323" t="s">
        <v>352</v>
      </c>
      <c r="B52" s="324"/>
      <c r="C52" s="324"/>
      <c r="D52" s="324"/>
      <c r="E52" s="324"/>
      <c r="F52" s="324"/>
      <c r="G52" s="324"/>
      <c r="H52" s="324"/>
      <c r="I52" s="324"/>
      <c r="J52" s="324"/>
      <c r="K52" s="324"/>
      <c r="L52" s="324"/>
      <c r="M52" s="324"/>
      <c r="N52" s="324"/>
      <c r="O52" s="324"/>
      <c r="P52" s="324"/>
      <c r="Q52" s="324"/>
      <c r="R52" s="324"/>
      <c r="S52" s="324"/>
      <c r="T52" s="324"/>
      <c r="U52" s="324"/>
      <c r="V52" s="324"/>
      <c r="W52" s="324"/>
      <c r="X52" s="324"/>
      <c r="Y52" s="324"/>
      <c r="Z52" s="324"/>
      <c r="AA52" s="324"/>
      <c r="AB52" s="324"/>
      <c r="AC52" s="324"/>
      <c r="AD52" s="324"/>
      <c r="AE52" s="324"/>
      <c r="AF52" s="324"/>
      <c r="AG52" s="324"/>
      <c r="AH52" s="324"/>
      <c r="AI52" s="324"/>
      <c r="AJ52" s="324"/>
      <c r="AK52" s="324"/>
      <c r="AL52" s="324"/>
      <c r="AM52" s="324"/>
      <c r="AN52" s="324"/>
      <c r="AO52" s="324"/>
      <c r="AP52" s="324"/>
      <c r="AQ52" s="324"/>
      <c r="AR52" s="324"/>
      <c r="AS52" s="324"/>
      <c r="AT52" s="324"/>
      <c r="AU52" s="324"/>
      <c r="AV52" s="324"/>
      <c r="AW52" s="324"/>
      <c r="AX52" s="324"/>
      <c r="AY52" s="324"/>
      <c r="AZ52" s="324"/>
      <c r="BA52" s="324"/>
      <c r="BB52" s="324"/>
      <c r="BC52" s="324"/>
      <c r="BD52" s="324"/>
      <c r="BE52" s="324"/>
      <c r="BF52" s="324"/>
      <c r="BG52" s="324"/>
      <c r="BH52" s="324"/>
      <c r="BI52" s="324"/>
      <c r="BJ52" s="324"/>
      <c r="BK52" s="324"/>
      <c r="BL52" s="324"/>
      <c r="BM52" s="324"/>
      <c r="BN52" s="324"/>
      <c r="BO52" s="324"/>
      <c r="BP52" s="324"/>
      <c r="BQ52" s="324"/>
      <c r="BR52" s="324"/>
      <c r="BS52" s="324"/>
      <c r="BT52" s="324"/>
      <c r="BU52" s="324"/>
      <c r="BV52" s="324"/>
      <c r="BW52" s="324"/>
      <c r="BX52" s="324"/>
      <c r="BY52" s="324"/>
      <c r="BZ52" s="324"/>
      <c r="CA52" s="324"/>
      <c r="CB52" s="324"/>
      <c r="CC52" s="324"/>
      <c r="CD52" s="324"/>
      <c r="CE52" s="324"/>
      <c r="CF52" s="324"/>
      <c r="CG52" s="324"/>
      <c r="CH52" s="324"/>
      <c r="CI52" s="324"/>
      <c r="CJ52" s="324"/>
      <c r="CK52" s="324"/>
      <c r="CL52" s="324"/>
      <c r="CM52" s="324"/>
      <c r="CN52" s="324"/>
      <c r="CO52" s="324"/>
      <c r="CP52" s="324"/>
      <c r="CQ52" s="324"/>
      <c r="CR52" s="324"/>
      <c r="CS52" s="324"/>
      <c r="CT52" s="324"/>
      <c r="CU52" s="324"/>
      <c r="CV52" s="324"/>
      <c r="CW52" s="324"/>
      <c r="CX52" s="324"/>
      <c r="CY52" s="324"/>
      <c r="CZ52" s="324"/>
      <c r="DA52" s="324"/>
      <c r="DB52" s="324"/>
      <c r="DC52" s="324"/>
      <c r="DD52" s="324"/>
      <c r="DE52" s="324"/>
      <c r="DF52" s="324"/>
      <c r="DG52" s="324"/>
      <c r="DH52" s="324"/>
      <c r="DI52" s="324"/>
      <c r="DJ52" s="324"/>
      <c r="DK52" s="324"/>
      <c r="DL52" s="324"/>
      <c r="DM52" s="324"/>
      <c r="DN52" s="324"/>
      <c r="DO52" s="324"/>
      <c r="DP52" s="324"/>
      <c r="DQ52" s="324"/>
      <c r="DR52" s="324"/>
      <c r="DS52" s="324"/>
      <c r="DT52" s="324"/>
      <c r="DU52" s="324"/>
      <c r="DV52" s="324"/>
      <c r="DW52" s="324"/>
      <c r="DX52" s="324"/>
      <c r="DY52" s="324"/>
      <c r="DZ52" s="324"/>
      <c r="EA52" s="324"/>
      <c r="EB52" s="324"/>
      <c r="EC52" s="324"/>
      <c r="ED52" s="324"/>
      <c r="EE52" s="324"/>
      <c r="EF52" s="324"/>
      <c r="EG52" s="324"/>
      <c r="EH52" s="324"/>
      <c r="EI52" s="324"/>
      <c r="EJ52" s="324"/>
      <c r="EK52" s="324"/>
      <c r="EL52" s="324"/>
      <c r="EM52" s="324"/>
      <c r="EN52" s="324"/>
      <c r="EO52" s="324"/>
      <c r="EP52" s="324"/>
      <c r="EQ52" s="324"/>
      <c r="ER52" s="324"/>
      <c r="ES52" s="324"/>
      <c r="ET52" s="324"/>
      <c r="EU52" s="324"/>
      <c r="EV52" s="324"/>
      <c r="EW52" s="324"/>
      <c r="EX52" s="324"/>
      <c r="EY52" s="324"/>
      <c r="EZ52" s="324"/>
      <c r="FA52" s="324"/>
      <c r="FB52" s="324"/>
      <c r="FC52" s="324"/>
      <c r="FD52" s="324"/>
      <c r="FE52" s="324"/>
      <c r="FF52" s="324"/>
    </row>
    <row r="53" spans="1:162" ht="3" customHeight="1"/>
  </sheetData>
  <mergeCells count="268">
    <mergeCell ref="A45:FF45"/>
    <mergeCell ref="A46:FF46"/>
    <mergeCell ref="A47:FF47"/>
    <mergeCell ref="A48:FF48"/>
    <mergeCell ref="A52:FF52"/>
    <mergeCell ref="I43:J43"/>
    <mergeCell ref="K43:M43"/>
    <mergeCell ref="N43:O43"/>
    <mergeCell ref="Q43:AE43"/>
    <mergeCell ref="AF43:AH43"/>
    <mergeCell ref="AI43:AK43"/>
    <mergeCell ref="AM40:BD40"/>
    <mergeCell ref="BG40:BX40"/>
    <mergeCell ref="CA40:CR40"/>
    <mergeCell ref="AM41:BD41"/>
    <mergeCell ref="BG41:BX41"/>
    <mergeCell ref="CA41:CR41"/>
    <mergeCell ref="I34:CM34"/>
    <mergeCell ref="AQ37:BH37"/>
    <mergeCell ref="BK37:BV37"/>
    <mergeCell ref="BY37:CR37"/>
    <mergeCell ref="AQ38:BH38"/>
    <mergeCell ref="BK38:BV38"/>
    <mergeCell ref="BY38:CR38"/>
    <mergeCell ref="EG32:ES32"/>
    <mergeCell ref="ET32:FF32"/>
    <mergeCell ref="A33:H34"/>
    <mergeCell ref="I33:CM33"/>
    <mergeCell ref="CN33:CU34"/>
    <mergeCell ref="CV33:DE34"/>
    <mergeCell ref="DG33:DS34"/>
    <mergeCell ref="DT33:EF34"/>
    <mergeCell ref="EG33:ES34"/>
    <mergeCell ref="ET33:FF34"/>
    <mergeCell ref="A32:H32"/>
    <mergeCell ref="I32:CM32"/>
    <mergeCell ref="CN32:CU32"/>
    <mergeCell ref="CV32:DE32"/>
    <mergeCell ref="DG32:DS32"/>
    <mergeCell ref="DT32:EF32"/>
    <mergeCell ref="EG30:ES30"/>
    <mergeCell ref="ET30:FF30"/>
    <mergeCell ref="A31:H31"/>
    <mergeCell ref="I31:CM31"/>
    <mergeCell ref="CN31:CU31"/>
    <mergeCell ref="CV31:DE31"/>
    <mergeCell ref="DG31:DS31"/>
    <mergeCell ref="DT31:EF31"/>
    <mergeCell ref="EG31:ES31"/>
    <mergeCell ref="ET31:FF31"/>
    <mergeCell ref="A30:H30"/>
    <mergeCell ref="I30:CM30"/>
    <mergeCell ref="CN30:CU30"/>
    <mergeCell ref="CV30:DE30"/>
    <mergeCell ref="DG30:DS30"/>
    <mergeCell ref="DT30:EF30"/>
    <mergeCell ref="EG28:ES28"/>
    <mergeCell ref="ET28:FF28"/>
    <mergeCell ref="A29:H29"/>
    <mergeCell ref="I29:CJ29"/>
    <mergeCell ref="CN29:CU29"/>
    <mergeCell ref="CV29:DE29"/>
    <mergeCell ref="DG29:DS29"/>
    <mergeCell ref="DT29:EF29"/>
    <mergeCell ref="EG29:ES29"/>
    <mergeCell ref="ET29:FF29"/>
    <mergeCell ref="A28:H28"/>
    <mergeCell ref="I28:CM28"/>
    <mergeCell ref="CN28:CU28"/>
    <mergeCell ref="CV28:DE28"/>
    <mergeCell ref="DG28:DS28"/>
    <mergeCell ref="DT28:EF28"/>
    <mergeCell ref="EG26:ES26"/>
    <mergeCell ref="ET26:FF26"/>
    <mergeCell ref="A27:H27"/>
    <mergeCell ref="I27:CM27"/>
    <mergeCell ref="CN27:CU27"/>
    <mergeCell ref="CV27:DE27"/>
    <mergeCell ref="DG27:DS27"/>
    <mergeCell ref="DT27:EF27"/>
    <mergeCell ref="EG27:ES27"/>
    <mergeCell ref="ET27:FF27"/>
    <mergeCell ref="A26:H26"/>
    <mergeCell ref="I26:CM26"/>
    <mergeCell ref="CN26:CU26"/>
    <mergeCell ref="CV26:DE26"/>
    <mergeCell ref="DG26:DS26"/>
    <mergeCell ref="DT26:EF26"/>
    <mergeCell ref="EG24:ES24"/>
    <mergeCell ref="ET24:FF24"/>
    <mergeCell ref="A25:H25"/>
    <mergeCell ref="I25:CM25"/>
    <mergeCell ref="CN25:CU25"/>
    <mergeCell ref="CV25:DE25"/>
    <mergeCell ref="DG25:DS25"/>
    <mergeCell ref="DT25:EF25"/>
    <mergeCell ref="EG25:ES25"/>
    <mergeCell ref="ET25:FF25"/>
    <mergeCell ref="A24:H24"/>
    <mergeCell ref="I24:CM24"/>
    <mergeCell ref="CN24:CU24"/>
    <mergeCell ref="CV24:DE24"/>
    <mergeCell ref="DG24:DS24"/>
    <mergeCell ref="DT24:EF24"/>
    <mergeCell ref="EG22:ES22"/>
    <mergeCell ref="ET22:FF22"/>
    <mergeCell ref="A23:H23"/>
    <mergeCell ref="I23:CJ23"/>
    <mergeCell ref="CN23:CU23"/>
    <mergeCell ref="CV23:DE23"/>
    <mergeCell ref="DG23:DS23"/>
    <mergeCell ref="DT23:EF23"/>
    <mergeCell ref="EG23:ES23"/>
    <mergeCell ref="ET23:FF23"/>
    <mergeCell ref="A22:H22"/>
    <mergeCell ref="I22:CM22"/>
    <mergeCell ref="CN22:CU22"/>
    <mergeCell ref="CV22:DE22"/>
    <mergeCell ref="DG22:DS22"/>
    <mergeCell ref="DT22:EF22"/>
    <mergeCell ref="EG20:ES20"/>
    <mergeCell ref="ET20:FF20"/>
    <mergeCell ref="A21:H21"/>
    <mergeCell ref="I21:CM21"/>
    <mergeCell ref="CN21:CU21"/>
    <mergeCell ref="CV21:DE21"/>
    <mergeCell ref="DG21:DS21"/>
    <mergeCell ref="DT21:EF21"/>
    <mergeCell ref="EG21:ES21"/>
    <mergeCell ref="ET21:FF21"/>
    <mergeCell ref="A20:H20"/>
    <mergeCell ref="I20:CJ20"/>
    <mergeCell ref="CN20:CU20"/>
    <mergeCell ref="CV20:DE20"/>
    <mergeCell ref="DG20:DS20"/>
    <mergeCell ref="DT20:EF20"/>
    <mergeCell ref="EG18:ES18"/>
    <mergeCell ref="ET18:FF18"/>
    <mergeCell ref="A19:H19"/>
    <mergeCell ref="I19:CM19"/>
    <mergeCell ref="CN19:CU19"/>
    <mergeCell ref="CV19:DE19"/>
    <mergeCell ref="DG19:DS19"/>
    <mergeCell ref="DT19:EF19"/>
    <mergeCell ref="EG19:ES19"/>
    <mergeCell ref="ET19:FF19"/>
    <mergeCell ref="A18:H18"/>
    <mergeCell ref="I18:CM18"/>
    <mergeCell ref="CN18:CU18"/>
    <mergeCell ref="CV18:DE18"/>
    <mergeCell ref="DG18:DS18"/>
    <mergeCell ref="DT18:EF18"/>
    <mergeCell ref="EG16:ES16"/>
    <mergeCell ref="ET16:FF16"/>
    <mergeCell ref="A17:H17"/>
    <mergeCell ref="I17:CM17"/>
    <mergeCell ref="CN17:CU17"/>
    <mergeCell ref="CV17:DE17"/>
    <mergeCell ref="DG17:DS17"/>
    <mergeCell ref="DT17:EF17"/>
    <mergeCell ref="EG17:ES17"/>
    <mergeCell ref="ET17:FF17"/>
    <mergeCell ref="A16:H16"/>
    <mergeCell ref="I16:CM16"/>
    <mergeCell ref="CN16:CU16"/>
    <mergeCell ref="CV16:DE16"/>
    <mergeCell ref="DG16:DS16"/>
    <mergeCell ref="DT16:EF16"/>
    <mergeCell ref="EG14:ES14"/>
    <mergeCell ref="ET14:FF14"/>
    <mergeCell ref="A15:H15"/>
    <mergeCell ref="I15:CM15"/>
    <mergeCell ref="CN15:CU15"/>
    <mergeCell ref="CV15:DE15"/>
    <mergeCell ref="DG15:DS15"/>
    <mergeCell ref="DT15:EF15"/>
    <mergeCell ref="EG15:ES15"/>
    <mergeCell ref="ET15:FF15"/>
    <mergeCell ref="A14:H14"/>
    <mergeCell ref="I14:CM14"/>
    <mergeCell ref="CN14:CU14"/>
    <mergeCell ref="CV14:DE14"/>
    <mergeCell ref="DG14:DS14"/>
    <mergeCell ref="DT14:EF14"/>
    <mergeCell ref="EG12:ES12"/>
    <mergeCell ref="ET12:FF12"/>
    <mergeCell ref="A13:H13"/>
    <mergeCell ref="I13:CJ13"/>
    <mergeCell ref="CN13:CU13"/>
    <mergeCell ref="CV13:DE13"/>
    <mergeCell ref="DG13:DS13"/>
    <mergeCell ref="DT13:EF13"/>
    <mergeCell ref="EG13:ES13"/>
    <mergeCell ref="ET13:FF13"/>
    <mergeCell ref="A12:H12"/>
    <mergeCell ref="I12:CJ12"/>
    <mergeCell ref="CN12:CU12"/>
    <mergeCell ref="CV12:DE12"/>
    <mergeCell ref="DG12:DS12"/>
    <mergeCell ref="DT12:EF12"/>
    <mergeCell ref="EG10:ES10"/>
    <mergeCell ref="ET10:FF10"/>
    <mergeCell ref="A11:H11"/>
    <mergeCell ref="I11:CJ11"/>
    <mergeCell ref="CN11:CU11"/>
    <mergeCell ref="CV11:DE11"/>
    <mergeCell ref="DG11:DS11"/>
    <mergeCell ref="DT11:EF11"/>
    <mergeCell ref="EG11:ES11"/>
    <mergeCell ref="ET11:FF11"/>
    <mergeCell ref="A10:H10"/>
    <mergeCell ref="I10:CM10"/>
    <mergeCell ref="CN10:CU10"/>
    <mergeCell ref="CV10:DE10"/>
    <mergeCell ref="DG10:DS10"/>
    <mergeCell ref="DT10:EF10"/>
    <mergeCell ref="EG8:ES8"/>
    <mergeCell ref="ET8:FF8"/>
    <mergeCell ref="A9:H9"/>
    <mergeCell ref="I9:CM9"/>
    <mergeCell ref="CN9:CU9"/>
    <mergeCell ref="CV9:DE9"/>
    <mergeCell ref="DG9:DS9"/>
    <mergeCell ref="DT9:EF9"/>
    <mergeCell ref="EG9:ES9"/>
    <mergeCell ref="ET9:FF9"/>
    <mergeCell ref="A8:H8"/>
    <mergeCell ref="I8:CM8"/>
    <mergeCell ref="CN8:CU8"/>
    <mergeCell ref="CV8:DE8"/>
    <mergeCell ref="DG8:DS8"/>
    <mergeCell ref="DT8:EF8"/>
    <mergeCell ref="EG6:ES6"/>
    <mergeCell ref="ET6:FF6"/>
    <mergeCell ref="A7:H7"/>
    <mergeCell ref="I7:CM7"/>
    <mergeCell ref="CN7:CU7"/>
    <mergeCell ref="CV7:DE7"/>
    <mergeCell ref="DG7:DS7"/>
    <mergeCell ref="DT7:EF7"/>
    <mergeCell ref="EG7:ES7"/>
    <mergeCell ref="ET7:FF7"/>
    <mergeCell ref="A6:H6"/>
    <mergeCell ref="I6:CM6"/>
    <mergeCell ref="CN6:CU6"/>
    <mergeCell ref="CV6:DE6"/>
    <mergeCell ref="DG6:DS6"/>
    <mergeCell ref="DT6:EF6"/>
    <mergeCell ref="DT4:DY4"/>
    <mergeCell ref="DZ4:EB4"/>
    <mergeCell ref="EC4:EF4"/>
    <mergeCell ref="B1:FE1"/>
    <mergeCell ref="A3:H5"/>
    <mergeCell ref="I3:CM5"/>
    <mergeCell ref="CN3:CU5"/>
    <mergeCell ref="CV3:DE5"/>
    <mergeCell ref="DF3:DF5"/>
    <mergeCell ref="DG3:FF3"/>
    <mergeCell ref="DG4:DL4"/>
    <mergeCell ref="DM4:DO4"/>
    <mergeCell ref="DP4:DS4"/>
    <mergeCell ref="ET4:FF5"/>
    <mergeCell ref="DG5:DS5"/>
    <mergeCell ref="DT5:EF5"/>
    <mergeCell ref="EG5:ES5"/>
    <mergeCell ref="EG4:EL4"/>
    <mergeCell ref="EM4:EO4"/>
    <mergeCell ref="EP4:ES4"/>
  </mergeCells>
  <pageMargins left="0.7" right="0.7" top="0.75" bottom="0.75" header="0.3" footer="0.3"/>
  <pageSetup paperSize="9" scale="59" orientation="portrait" r:id="rId1"/>
</worksheet>
</file>

<file path=xl/worksheets/sheet3.xml><?xml version="1.0" encoding="utf-8"?>
<worksheet xmlns="http://schemas.openxmlformats.org/spreadsheetml/2006/main" xmlns:r="http://schemas.openxmlformats.org/officeDocument/2006/relationships">
  <dimension ref="A1:J63"/>
  <sheetViews>
    <sheetView tabSelected="1" topLeftCell="A19" zoomScaleSheetLayoutView="80" workbookViewId="0">
      <selection activeCell="F46" sqref="F46"/>
    </sheetView>
  </sheetViews>
  <sheetFormatPr defaultColWidth="9.140625" defaultRowHeight="15"/>
  <cols>
    <col min="1" max="1" width="19.7109375" style="25" customWidth="1"/>
    <col min="2" max="2" width="14.140625" style="25" customWidth="1"/>
    <col min="3" max="3" width="15.5703125" style="25" customWidth="1"/>
    <col min="4" max="4" width="17.28515625" style="25" customWidth="1"/>
    <col min="5" max="5" width="17" style="25" customWidth="1"/>
    <col min="6" max="6" width="18.28515625" style="25" customWidth="1"/>
    <col min="7" max="7" width="15.42578125" style="25" customWidth="1"/>
    <col min="8" max="8" width="15.28515625" style="25" customWidth="1"/>
    <col min="9" max="9" width="10.7109375" style="25" customWidth="1"/>
    <col min="10" max="10" width="16.42578125" style="25" customWidth="1"/>
    <col min="11" max="16384" width="9.140625" style="25"/>
  </cols>
  <sheetData>
    <row r="1" spans="1:9">
      <c r="A1" s="332" t="s">
        <v>90</v>
      </c>
      <c r="B1" s="333"/>
      <c r="C1" s="333"/>
      <c r="D1" s="333"/>
      <c r="E1" s="333"/>
      <c r="F1" s="333"/>
      <c r="G1" s="333"/>
      <c r="H1" s="333"/>
      <c r="I1" s="333"/>
    </row>
    <row r="2" spans="1:9">
      <c r="A2" s="334" t="s">
        <v>91</v>
      </c>
      <c r="B2" s="335"/>
      <c r="C2" s="335"/>
      <c r="D2" s="335"/>
      <c r="E2" s="335"/>
      <c r="F2" s="335"/>
      <c r="G2" s="335"/>
      <c r="H2" s="335"/>
      <c r="I2" s="335"/>
    </row>
    <row r="3" spans="1:9">
      <c r="A3" s="334" t="s">
        <v>92</v>
      </c>
      <c r="B3" s="335"/>
      <c r="C3" s="335"/>
      <c r="D3" s="335"/>
      <c r="E3" s="335"/>
      <c r="F3" s="335"/>
      <c r="G3" s="335"/>
      <c r="H3" s="335"/>
      <c r="I3" s="335"/>
    </row>
    <row r="4" spans="1:9">
      <c r="A4" s="334" t="s">
        <v>93</v>
      </c>
      <c r="B4" s="335"/>
      <c r="C4" s="335"/>
      <c r="D4" s="335"/>
      <c r="E4" s="335"/>
      <c r="F4" s="335"/>
      <c r="G4" s="335"/>
      <c r="H4" s="335"/>
      <c r="I4" s="335"/>
    </row>
    <row r="5" spans="1:9">
      <c r="A5" s="334" t="s">
        <v>94</v>
      </c>
      <c r="B5" s="335"/>
      <c r="C5" s="335"/>
      <c r="D5" s="335"/>
      <c r="E5" s="335"/>
      <c r="F5" s="335"/>
      <c r="G5" s="335"/>
      <c r="H5" s="335"/>
      <c r="I5" s="335"/>
    </row>
    <row r="6" spans="1:9">
      <c r="A6" s="336"/>
      <c r="B6" s="335"/>
      <c r="C6" s="335"/>
      <c r="D6" s="335"/>
      <c r="E6" s="335"/>
      <c r="F6" s="335"/>
      <c r="G6" s="335"/>
      <c r="H6" s="335"/>
      <c r="I6" s="335"/>
    </row>
    <row r="7" spans="1:9">
      <c r="A7" s="331"/>
      <c r="B7" s="334"/>
      <c r="C7" s="334"/>
      <c r="D7" s="334"/>
      <c r="E7" s="334"/>
      <c r="F7" s="334"/>
      <c r="G7" s="334"/>
      <c r="H7" s="334"/>
      <c r="I7" s="334"/>
    </row>
    <row r="8" spans="1:9">
      <c r="A8" s="331" t="s">
        <v>192</v>
      </c>
      <c r="B8" s="337"/>
      <c r="C8" s="337"/>
      <c r="D8" s="337"/>
      <c r="E8" s="337"/>
      <c r="F8" s="337"/>
      <c r="G8" s="337"/>
      <c r="H8" s="337"/>
      <c r="I8" s="337"/>
    </row>
    <row r="9" spans="1:9">
      <c r="A9" s="331" t="s">
        <v>96</v>
      </c>
      <c r="B9" s="331"/>
      <c r="C9" s="331"/>
      <c r="D9" s="331"/>
      <c r="E9" s="331"/>
      <c r="F9" s="331"/>
      <c r="G9" s="331"/>
      <c r="H9" s="331"/>
      <c r="I9" s="331"/>
    </row>
    <row r="10" spans="1:9">
      <c r="A10" s="331" t="s">
        <v>193</v>
      </c>
      <c r="B10" s="331"/>
      <c r="C10" s="331"/>
      <c r="D10" s="331"/>
      <c r="E10" s="331"/>
      <c r="F10" s="331"/>
      <c r="G10" s="331"/>
      <c r="H10" s="331"/>
      <c r="I10" s="331"/>
    </row>
    <row r="11" spans="1:9">
      <c r="A11" s="331" t="s">
        <v>97</v>
      </c>
      <c r="B11" s="331"/>
      <c r="C11" s="331"/>
      <c r="D11" s="331"/>
      <c r="E11" s="331"/>
      <c r="F11" s="331"/>
      <c r="G11" s="331"/>
      <c r="H11" s="331"/>
      <c r="I11" s="331"/>
    </row>
    <row r="12" spans="1:9">
      <c r="A12" s="331" t="s">
        <v>436</v>
      </c>
      <c r="B12" s="331"/>
      <c r="C12" s="331"/>
      <c r="D12" s="331"/>
      <c r="E12" s="331"/>
      <c r="F12" s="331"/>
      <c r="G12" s="331"/>
      <c r="H12" s="331"/>
      <c r="I12" s="331"/>
    </row>
    <row r="13" spans="1:9">
      <c r="A13" s="338" t="s">
        <v>415</v>
      </c>
      <c r="B13" s="335"/>
      <c r="C13" s="335"/>
      <c r="D13" s="335"/>
      <c r="E13" s="335"/>
      <c r="F13" s="335"/>
      <c r="G13" s="335"/>
      <c r="H13" s="335"/>
      <c r="I13" s="335"/>
    </row>
    <row r="14" spans="1:9">
      <c r="A14" s="329" t="s">
        <v>407</v>
      </c>
      <c r="B14" s="330"/>
      <c r="C14" s="330"/>
      <c r="D14" s="330"/>
      <c r="E14" s="330"/>
      <c r="F14" s="330"/>
      <c r="G14" s="330"/>
      <c r="H14" s="330"/>
      <c r="I14" s="330"/>
    </row>
    <row r="15" spans="1:9">
      <c r="A15" s="329" t="s">
        <v>191</v>
      </c>
      <c r="B15" s="330"/>
      <c r="C15" s="330"/>
      <c r="D15" s="330"/>
      <c r="E15" s="330"/>
      <c r="F15" s="330"/>
      <c r="G15" s="330"/>
      <c r="H15" s="330"/>
      <c r="I15" s="330"/>
    </row>
    <row r="16" spans="1:9">
      <c r="A16" s="329" t="s">
        <v>401</v>
      </c>
      <c r="B16" s="330"/>
      <c r="C16" s="330"/>
      <c r="D16" s="330"/>
      <c r="E16" s="330"/>
      <c r="F16" s="330"/>
      <c r="G16" s="330"/>
      <c r="H16" s="330"/>
      <c r="I16" s="330"/>
    </row>
    <row r="17" spans="1:10">
      <c r="A17" s="329" t="s">
        <v>436</v>
      </c>
      <c r="B17" s="330"/>
      <c r="C17" s="330"/>
      <c r="D17" s="330"/>
      <c r="E17" s="330"/>
      <c r="F17" s="330"/>
      <c r="G17" s="330"/>
      <c r="H17" s="330"/>
      <c r="I17" s="330"/>
    </row>
    <row r="18" spans="1:10">
      <c r="A18" s="329"/>
      <c r="B18" s="330"/>
      <c r="C18" s="330"/>
      <c r="D18" s="330"/>
      <c r="E18" s="330"/>
      <c r="F18" s="330"/>
      <c r="G18" s="330"/>
      <c r="H18" s="330"/>
      <c r="I18" s="330"/>
    </row>
    <row r="19" spans="1:10">
      <c r="A19" s="329" t="s">
        <v>99</v>
      </c>
      <c r="B19" s="330"/>
      <c r="C19" s="330"/>
      <c r="D19" s="330"/>
      <c r="E19" s="330"/>
      <c r="F19" s="330"/>
      <c r="G19" s="330"/>
      <c r="H19" s="330"/>
      <c r="I19" s="330"/>
    </row>
    <row r="20" spans="1:10" ht="15.75" thickBot="1">
      <c r="A20" s="26"/>
      <c r="B20" s="26"/>
      <c r="C20" s="26"/>
      <c r="D20" s="26"/>
      <c r="E20" s="26"/>
      <c r="F20" s="26"/>
      <c r="G20" s="26"/>
      <c r="H20" s="26"/>
      <c r="I20" s="26"/>
    </row>
    <row r="21" spans="1:10" ht="15.75" thickBot="1">
      <c r="A21" s="340" t="s">
        <v>100</v>
      </c>
      <c r="B21" s="340" t="s">
        <v>101</v>
      </c>
      <c r="C21" s="340" t="s">
        <v>102</v>
      </c>
      <c r="D21" s="340" t="s">
        <v>103</v>
      </c>
      <c r="E21" s="343" t="s">
        <v>104</v>
      </c>
      <c r="F21" s="344"/>
      <c r="G21" s="344"/>
      <c r="H21" s="344"/>
      <c r="I21" s="345"/>
    </row>
    <row r="22" spans="1:10" ht="109.5" customHeight="1" thickBot="1">
      <c r="A22" s="341"/>
      <c r="B22" s="341"/>
      <c r="C22" s="341"/>
      <c r="D22" s="341"/>
      <c r="E22" s="340" t="s">
        <v>105</v>
      </c>
      <c r="F22" s="346" t="s">
        <v>255</v>
      </c>
      <c r="G22" s="340" t="s">
        <v>40</v>
      </c>
      <c r="H22" s="27" t="s">
        <v>107</v>
      </c>
      <c r="I22" s="340" t="s">
        <v>108</v>
      </c>
    </row>
    <row r="23" spans="1:10" ht="17.25" customHeight="1" thickBot="1">
      <c r="A23" s="342"/>
      <c r="B23" s="342"/>
      <c r="C23" s="342"/>
      <c r="D23" s="342"/>
      <c r="E23" s="342"/>
      <c r="F23" s="347"/>
      <c r="G23" s="342"/>
      <c r="H23" s="27" t="s">
        <v>109</v>
      </c>
      <c r="I23" s="342"/>
    </row>
    <row r="24" spans="1:10" ht="15.75" thickBot="1">
      <c r="A24" s="28">
        <v>1</v>
      </c>
      <c r="B24" s="29">
        <v>2</v>
      </c>
      <c r="C24" s="29">
        <v>3</v>
      </c>
      <c r="D24" s="29">
        <v>4</v>
      </c>
      <c r="E24" s="9">
        <v>5</v>
      </c>
      <c r="F24" s="9">
        <v>6</v>
      </c>
      <c r="G24" s="29">
        <v>7</v>
      </c>
      <c r="H24" s="29">
        <v>8</v>
      </c>
      <c r="I24" s="29">
        <v>9</v>
      </c>
    </row>
    <row r="25" spans="1:10" ht="26.25" thickBot="1">
      <c r="A25" s="74" t="s">
        <v>110</v>
      </c>
      <c r="B25" s="9" t="s">
        <v>111</v>
      </c>
      <c r="C25" s="9" t="s">
        <v>111</v>
      </c>
      <c r="D25" s="66">
        <f>E25+F25+G25+H25</f>
        <v>300</v>
      </c>
      <c r="E25" s="66">
        <v>0</v>
      </c>
      <c r="F25" s="66">
        <v>0</v>
      </c>
      <c r="G25" s="66">
        <v>0</v>
      </c>
      <c r="H25" s="66">
        <v>300</v>
      </c>
      <c r="I25" s="12"/>
    </row>
    <row r="26" spans="1:10" ht="21" customHeight="1" thickBot="1">
      <c r="A26" s="30" t="s">
        <v>112</v>
      </c>
      <c r="B26" s="29" t="s">
        <v>111</v>
      </c>
      <c r="C26" s="29" t="s">
        <v>111</v>
      </c>
      <c r="D26" s="66">
        <f t="shared" ref="D26:D58" si="0">E26+F26+G26+H26</f>
        <v>166007997.74000001</v>
      </c>
      <c r="E26" s="66">
        <f>E29+E31+E33+E35+E36+E46+E47+E49+E50+E51+E53+E55+E57</f>
        <v>130870437.19</v>
      </c>
      <c r="F26" s="66">
        <f>F29+F31+F33+F35+F36+F46+F47+F49+F50+F51+F53+F55+F57</f>
        <v>33387560.549999997</v>
      </c>
      <c r="G26" s="66">
        <f>G27</f>
        <v>0</v>
      </c>
      <c r="H26" s="66">
        <f>H29+H31+H33+H35+H36+H46+H47+H49+H50+H51+H53+H55+H57</f>
        <v>1750000</v>
      </c>
      <c r="I26" s="31"/>
      <c r="J26" s="36"/>
    </row>
    <row r="27" spans="1:10" ht="17.25" customHeight="1" thickBot="1">
      <c r="A27" s="30" t="s">
        <v>44</v>
      </c>
      <c r="B27" s="29" t="s">
        <v>111</v>
      </c>
      <c r="C27" s="29" t="s">
        <v>111</v>
      </c>
      <c r="D27" s="66">
        <f>E27+F27+G27+H27</f>
        <v>166008297.74000001</v>
      </c>
      <c r="E27" s="66">
        <f>E29+E31+E33+E35+E36+E46+E47+E49+E50+E51+E53+E55+E57+E25</f>
        <v>130870437.19</v>
      </c>
      <c r="F27" s="66">
        <f>F29+F31+F33+F35+F36+F46+F47+F49+F50+F51+F53+F55+F57+F25</f>
        <v>33387560.549999997</v>
      </c>
      <c r="G27" s="66">
        <f t="shared" ref="G27" si="1">G29+G31+G33+G35+G36+G46+G47+G49+G50+G51+G53+G55+G57+G25</f>
        <v>0</v>
      </c>
      <c r="H27" s="66">
        <f>H29+H31+H33+H35+H36+H46+H47+H49+H50+H51+H53+H55+H57+H25</f>
        <v>1750300</v>
      </c>
      <c r="I27" s="31"/>
    </row>
    <row r="28" spans="1:10" ht="21" customHeight="1" thickBot="1">
      <c r="A28" s="30" t="s">
        <v>29</v>
      </c>
      <c r="B28" s="29"/>
      <c r="C28" s="29"/>
      <c r="D28" s="66"/>
      <c r="E28" s="66"/>
      <c r="F28" s="66"/>
      <c r="G28" s="66"/>
      <c r="H28" s="66"/>
      <c r="I28" s="31"/>
    </row>
    <row r="29" spans="1:10" ht="30.75" customHeight="1" thickBot="1">
      <c r="A29" s="38" t="s">
        <v>113</v>
      </c>
      <c r="B29" s="39">
        <v>111</v>
      </c>
      <c r="C29" s="39"/>
      <c r="D29" s="40">
        <f t="shared" si="0"/>
        <v>90293600</v>
      </c>
      <c r="E29" s="40">
        <f>E30</f>
        <v>76733600</v>
      </c>
      <c r="F29" s="40">
        <f>F30</f>
        <v>13402000</v>
      </c>
      <c r="G29" s="40">
        <f t="shared" ref="G29" si="2">G30+G31+G33</f>
        <v>0</v>
      </c>
      <c r="H29" s="40">
        <f>H30</f>
        <v>158000</v>
      </c>
      <c r="I29" s="41"/>
    </row>
    <row r="30" spans="1:10" ht="15" customHeight="1" thickBot="1">
      <c r="A30" s="30" t="s">
        <v>114</v>
      </c>
      <c r="B30" s="29">
        <v>111</v>
      </c>
      <c r="C30" s="29">
        <v>211.26599999999999</v>
      </c>
      <c r="D30" s="37">
        <f t="shared" si="0"/>
        <v>90293600</v>
      </c>
      <c r="E30" s="37">
        <v>76733600</v>
      </c>
      <c r="F30" s="37">
        <v>13402000</v>
      </c>
      <c r="G30" s="37">
        <f>G31</f>
        <v>0</v>
      </c>
      <c r="H30" s="37">
        <v>158000</v>
      </c>
      <c r="I30" s="31"/>
    </row>
    <row r="31" spans="1:10" ht="53.25" customHeight="1" thickBot="1">
      <c r="A31" s="38" t="s">
        <v>115</v>
      </c>
      <c r="B31" s="39">
        <v>112</v>
      </c>
      <c r="C31" s="39"/>
      <c r="D31" s="40">
        <f t="shared" si="0"/>
        <v>4800000</v>
      </c>
      <c r="E31" s="40">
        <f>E32</f>
        <v>0</v>
      </c>
      <c r="F31" s="40">
        <f>F32</f>
        <v>4800000</v>
      </c>
      <c r="G31" s="40">
        <f>G32</f>
        <v>0</v>
      </c>
      <c r="H31" s="40">
        <f>H32</f>
        <v>0</v>
      </c>
      <c r="I31" s="31"/>
    </row>
    <row r="32" spans="1:10" ht="21" customHeight="1" thickBot="1">
      <c r="A32" s="30" t="s">
        <v>116</v>
      </c>
      <c r="B32" s="29">
        <v>112</v>
      </c>
      <c r="C32" s="29" t="s">
        <v>200</v>
      </c>
      <c r="D32" s="37">
        <v>0</v>
      </c>
      <c r="E32" s="37">
        <v>0</v>
      </c>
      <c r="F32" s="37">
        <v>4800000</v>
      </c>
      <c r="G32" s="37">
        <v>0</v>
      </c>
      <c r="H32" s="37">
        <v>0</v>
      </c>
      <c r="I32" s="31"/>
    </row>
    <row r="33" spans="1:9" ht="121.15" customHeight="1" thickBot="1">
      <c r="A33" s="38" t="s">
        <v>117</v>
      </c>
      <c r="B33" s="39">
        <v>119</v>
      </c>
      <c r="C33" s="39"/>
      <c r="D33" s="40">
        <f t="shared" si="0"/>
        <v>27267576.259999998</v>
      </c>
      <c r="E33" s="40">
        <f>E34</f>
        <v>23173300</v>
      </c>
      <c r="F33" s="40">
        <f>F34</f>
        <v>4047276.26</v>
      </c>
      <c r="G33" s="40">
        <f>G34</f>
        <v>0</v>
      </c>
      <c r="H33" s="40">
        <f>H34</f>
        <v>47000</v>
      </c>
      <c r="I33" s="31"/>
    </row>
    <row r="34" spans="1:9" ht="31.5" customHeight="1" thickBot="1">
      <c r="A34" s="30" t="s">
        <v>118</v>
      </c>
      <c r="B34" s="29">
        <v>119</v>
      </c>
      <c r="C34" s="29">
        <v>213</v>
      </c>
      <c r="D34" s="37">
        <f t="shared" si="0"/>
        <v>27267576.259999998</v>
      </c>
      <c r="E34" s="37">
        <v>23173300</v>
      </c>
      <c r="F34" s="37">
        <v>4047276.26</v>
      </c>
      <c r="G34" s="37">
        <v>0</v>
      </c>
      <c r="H34" s="37">
        <v>47000</v>
      </c>
      <c r="I34" s="37"/>
    </row>
    <row r="35" spans="1:9" ht="23.25" customHeight="1" thickBot="1">
      <c r="A35" s="38" t="s">
        <v>400</v>
      </c>
      <c r="B35" s="39">
        <v>243</v>
      </c>
      <c r="C35" s="39"/>
      <c r="D35" s="40">
        <f>SUM(E35:H35)</f>
        <v>0</v>
      </c>
      <c r="E35" s="40">
        <v>0</v>
      </c>
      <c r="F35" s="40">
        <v>0</v>
      </c>
      <c r="G35" s="40">
        <v>0</v>
      </c>
      <c r="H35" s="40">
        <v>0</v>
      </c>
      <c r="I35" s="37"/>
    </row>
    <row r="36" spans="1:9" ht="51" customHeight="1" thickBot="1">
      <c r="A36" s="38" t="s">
        <v>119</v>
      </c>
      <c r="B36" s="39">
        <v>244</v>
      </c>
      <c r="C36" s="39"/>
      <c r="D36" s="40">
        <f>SUM(E36:H36)</f>
        <v>30618550.07</v>
      </c>
      <c r="E36" s="40">
        <f>SUM(E37:E45)</f>
        <v>20084665.780000001</v>
      </c>
      <c r="F36" s="40">
        <f t="shared" ref="F36:H36" si="3">SUM(F37:F45)</f>
        <v>9418884.2899999991</v>
      </c>
      <c r="G36" s="40">
        <f t="shared" si="3"/>
        <v>0</v>
      </c>
      <c r="H36" s="40">
        <f t="shared" si="3"/>
        <v>1115000</v>
      </c>
      <c r="I36" s="41"/>
    </row>
    <row r="37" spans="1:9" ht="18" customHeight="1" thickBot="1">
      <c r="A37" s="30" t="s">
        <v>120</v>
      </c>
      <c r="B37" s="29">
        <v>244</v>
      </c>
      <c r="C37" s="29">
        <v>221</v>
      </c>
      <c r="D37" s="37">
        <f t="shared" si="0"/>
        <v>108000</v>
      </c>
      <c r="E37" s="37">
        <v>108000</v>
      </c>
      <c r="F37" s="37">
        <v>0</v>
      </c>
      <c r="G37" s="37">
        <v>0</v>
      </c>
      <c r="H37" s="37">
        <v>0</v>
      </c>
      <c r="I37" s="31"/>
    </row>
    <row r="38" spans="1:9" ht="18" customHeight="1" thickBot="1">
      <c r="A38" s="30" t="s">
        <v>121</v>
      </c>
      <c r="B38" s="29">
        <v>244</v>
      </c>
      <c r="C38" s="29">
        <v>222</v>
      </c>
      <c r="D38" s="37">
        <f>E38+F38+G38+H38</f>
        <v>2739700</v>
      </c>
      <c r="E38" s="37">
        <v>2585700</v>
      </c>
      <c r="F38" s="37">
        <f>154000</f>
        <v>154000</v>
      </c>
      <c r="G38" s="37">
        <v>0</v>
      </c>
      <c r="H38" s="37">
        <v>0</v>
      </c>
      <c r="I38" s="31"/>
    </row>
    <row r="39" spans="1:9" ht="15" customHeight="1" thickBot="1">
      <c r="A39" s="30" t="s">
        <v>122</v>
      </c>
      <c r="B39" s="29">
        <v>244</v>
      </c>
      <c r="C39" s="29">
        <v>223</v>
      </c>
      <c r="D39" s="37">
        <f t="shared" si="0"/>
        <v>397119.39</v>
      </c>
      <c r="E39" s="37">
        <f>296361.71+100757.68</f>
        <v>397119.39</v>
      </c>
      <c r="F39" s="37">
        <v>0</v>
      </c>
      <c r="G39" s="37">
        <v>0</v>
      </c>
      <c r="H39" s="37">
        <v>0</v>
      </c>
      <c r="I39" s="37"/>
    </row>
    <row r="40" spans="1:9" ht="41.25" customHeight="1" thickBot="1">
      <c r="A40" s="30" t="s">
        <v>123</v>
      </c>
      <c r="B40" s="29">
        <v>244</v>
      </c>
      <c r="C40" s="29">
        <v>224</v>
      </c>
      <c r="D40" s="37">
        <f t="shared" si="0"/>
        <v>0</v>
      </c>
      <c r="E40" s="37">
        <v>0</v>
      </c>
      <c r="F40" s="37">
        <v>0</v>
      </c>
      <c r="G40" s="37">
        <v>0</v>
      </c>
      <c r="H40" s="37">
        <v>0</v>
      </c>
      <c r="I40" s="31"/>
    </row>
    <row r="41" spans="1:9" ht="31.15" customHeight="1" thickBot="1">
      <c r="A41" s="30" t="s">
        <v>124</v>
      </c>
      <c r="B41" s="29">
        <v>244</v>
      </c>
      <c r="C41" s="29">
        <v>225</v>
      </c>
      <c r="D41" s="37">
        <f t="shared" si="0"/>
        <v>2045239.9999999998</v>
      </c>
      <c r="E41" s="37">
        <f>687643.2+364953.6+102643.2</f>
        <v>1155239.9999999998</v>
      </c>
      <c r="F41" s="37">
        <v>890000</v>
      </c>
      <c r="G41" s="37">
        <v>0</v>
      </c>
      <c r="H41" s="37">
        <v>0</v>
      </c>
      <c r="I41" s="31"/>
    </row>
    <row r="42" spans="1:9" ht="17.25" customHeight="1" thickBot="1">
      <c r="A42" s="30" t="s">
        <v>125</v>
      </c>
      <c r="B42" s="29">
        <v>244</v>
      </c>
      <c r="C42" s="29">
        <v>226</v>
      </c>
      <c r="D42" s="37">
        <f t="shared" si="0"/>
        <v>7100518.1600000001</v>
      </c>
      <c r="E42" s="37">
        <v>6115718.1600000001</v>
      </c>
      <c r="F42" s="37">
        <v>754800</v>
      </c>
      <c r="G42" s="37">
        <v>0</v>
      </c>
      <c r="H42" s="37">
        <v>230000</v>
      </c>
      <c r="I42" s="31"/>
    </row>
    <row r="43" spans="1:9" ht="18.75" customHeight="1" thickBot="1">
      <c r="A43" s="30" t="s">
        <v>126</v>
      </c>
      <c r="B43" s="29">
        <v>244</v>
      </c>
      <c r="C43" s="9" t="s">
        <v>199</v>
      </c>
      <c r="D43" s="37">
        <f t="shared" si="0"/>
        <v>25000</v>
      </c>
      <c r="E43" s="66">
        <v>25000</v>
      </c>
      <c r="F43" s="37">
        <v>0</v>
      </c>
      <c r="G43" s="37">
        <v>0</v>
      </c>
      <c r="H43" s="37">
        <v>0</v>
      </c>
      <c r="I43" s="31"/>
    </row>
    <row r="44" spans="1:9" ht="29.25" customHeight="1" thickBot="1">
      <c r="A44" s="30" t="s">
        <v>127</v>
      </c>
      <c r="B44" s="29">
        <v>244</v>
      </c>
      <c r="C44" s="29">
        <v>310</v>
      </c>
      <c r="D44" s="37">
        <f>SUM(E44:H44)</f>
        <v>5162363.9000000004</v>
      </c>
      <c r="E44" s="37">
        <v>4226563.9000000004</v>
      </c>
      <c r="F44" s="37">
        <v>935800</v>
      </c>
      <c r="G44" s="37">
        <v>0</v>
      </c>
      <c r="H44" s="37">
        <v>0</v>
      </c>
      <c r="I44" s="31"/>
    </row>
    <row r="45" spans="1:9" ht="32.25" customHeight="1" thickBot="1">
      <c r="A45" s="30" t="s">
        <v>128</v>
      </c>
      <c r="B45" s="29">
        <v>244</v>
      </c>
      <c r="C45" s="29">
        <v>340</v>
      </c>
      <c r="D45" s="37">
        <f t="shared" si="0"/>
        <v>13040608.620000001</v>
      </c>
      <c r="E45" s="37">
        <v>5471324.3300000001</v>
      </c>
      <c r="F45" s="37">
        <v>6684284.29</v>
      </c>
      <c r="G45" s="37">
        <v>0</v>
      </c>
      <c r="H45" s="37">
        <v>885000</v>
      </c>
      <c r="I45" s="31"/>
    </row>
    <row r="46" spans="1:9" ht="78" customHeight="1" thickBot="1">
      <c r="A46" s="38" t="s">
        <v>397</v>
      </c>
      <c r="B46" s="39">
        <v>247</v>
      </c>
      <c r="C46" s="39">
        <v>223</v>
      </c>
      <c r="D46" s="40">
        <f>SUM(E46:H46)</f>
        <v>10922407.41</v>
      </c>
      <c r="E46" s="40">
        <f>10492407.41</f>
        <v>10492407.41</v>
      </c>
      <c r="F46" s="40">
        <v>0</v>
      </c>
      <c r="G46" s="40">
        <v>0</v>
      </c>
      <c r="H46" s="40">
        <v>430000</v>
      </c>
      <c r="I46" s="41"/>
    </row>
    <row r="47" spans="1:9" ht="81" customHeight="1" thickBot="1">
      <c r="A47" s="38" t="s">
        <v>129</v>
      </c>
      <c r="B47" s="39">
        <v>321</v>
      </c>
      <c r="C47" s="39"/>
      <c r="D47" s="40">
        <f>D48</f>
        <v>1719400</v>
      </c>
      <c r="E47" s="40">
        <f>E48</f>
        <v>0</v>
      </c>
      <c r="F47" s="40">
        <f>F48</f>
        <v>1719400</v>
      </c>
      <c r="G47" s="40">
        <f>G48</f>
        <v>0</v>
      </c>
      <c r="H47" s="40">
        <f>H48</f>
        <v>0</v>
      </c>
      <c r="I47" s="31"/>
    </row>
    <row r="48" spans="1:9" ht="28.5" customHeight="1" thickBot="1">
      <c r="A48" s="30" t="s">
        <v>130</v>
      </c>
      <c r="B48" s="29">
        <v>321</v>
      </c>
      <c r="C48" s="29">
        <v>265</v>
      </c>
      <c r="D48" s="37">
        <f>SUM(E48:H48)</f>
        <v>1719400</v>
      </c>
      <c r="E48" s="37">
        <v>0</v>
      </c>
      <c r="F48" s="37">
        <v>1719400</v>
      </c>
      <c r="G48" s="37">
        <v>0</v>
      </c>
      <c r="H48" s="37">
        <v>0</v>
      </c>
      <c r="I48" s="31"/>
    </row>
    <row r="49" spans="1:9" ht="72" customHeight="1" thickBot="1">
      <c r="A49" s="38" t="s">
        <v>131</v>
      </c>
      <c r="B49" s="39">
        <v>831</v>
      </c>
      <c r="C49" s="39"/>
      <c r="D49" s="40">
        <f t="shared" si="0"/>
        <v>0</v>
      </c>
      <c r="E49" s="40">
        <f>E50</f>
        <v>0</v>
      </c>
      <c r="F49" s="40">
        <v>0</v>
      </c>
      <c r="G49" s="40">
        <f>G50</f>
        <v>0</v>
      </c>
      <c r="H49" s="40">
        <f>H50</f>
        <v>0</v>
      </c>
      <c r="I49" s="41"/>
    </row>
    <row r="50" spans="1:9" ht="18.75" customHeight="1" thickBot="1">
      <c r="A50" s="38" t="s">
        <v>126</v>
      </c>
      <c r="B50" s="39">
        <v>350</v>
      </c>
      <c r="C50" s="39">
        <v>296</v>
      </c>
      <c r="D50" s="40">
        <f t="shared" si="0"/>
        <v>0</v>
      </c>
      <c r="E50" s="40">
        <v>0</v>
      </c>
      <c r="F50" s="40">
        <v>0</v>
      </c>
      <c r="G50" s="40">
        <v>0</v>
      </c>
      <c r="H50" s="40">
        <v>0</v>
      </c>
      <c r="I50" s="41"/>
    </row>
    <row r="51" spans="1:9" ht="53.25" customHeight="1" thickBot="1">
      <c r="A51" s="38" t="s">
        <v>132</v>
      </c>
      <c r="B51" s="39">
        <v>851</v>
      </c>
      <c r="C51" s="39"/>
      <c r="D51" s="40">
        <f t="shared" si="0"/>
        <v>355883</v>
      </c>
      <c r="E51" s="40">
        <f>E52</f>
        <v>355883</v>
      </c>
      <c r="F51" s="40">
        <f>F52</f>
        <v>0</v>
      </c>
      <c r="G51" s="40">
        <f>G52</f>
        <v>0</v>
      </c>
      <c r="H51" s="40">
        <f>H52</f>
        <v>0</v>
      </c>
      <c r="I51" s="31"/>
    </row>
    <row r="52" spans="1:9" ht="18" customHeight="1" thickBot="1">
      <c r="A52" s="30" t="s">
        <v>126</v>
      </c>
      <c r="B52" s="29">
        <v>851</v>
      </c>
      <c r="C52" s="29">
        <v>291</v>
      </c>
      <c r="D52" s="37">
        <f>SUM(E52:H52)</f>
        <v>355883</v>
      </c>
      <c r="E52" s="37">
        <v>355883</v>
      </c>
      <c r="F52" s="37">
        <v>0</v>
      </c>
      <c r="G52" s="37">
        <v>0</v>
      </c>
      <c r="H52" s="37">
        <v>0</v>
      </c>
      <c r="I52" s="31"/>
    </row>
    <row r="53" spans="1:9" ht="27.6" customHeight="1" thickBot="1">
      <c r="A53" s="38" t="s">
        <v>133</v>
      </c>
      <c r="B53" s="39">
        <v>852</v>
      </c>
      <c r="C53" s="39"/>
      <c r="D53" s="40">
        <f t="shared" si="0"/>
        <v>25914</v>
      </c>
      <c r="E53" s="40">
        <f>E54</f>
        <v>25914</v>
      </c>
      <c r="F53" s="40">
        <f>F54</f>
        <v>0</v>
      </c>
      <c r="G53" s="40">
        <f>G54</f>
        <v>0</v>
      </c>
      <c r="H53" s="40">
        <f>H54</f>
        <v>0</v>
      </c>
      <c r="I53" s="31"/>
    </row>
    <row r="54" spans="1:9" ht="18" customHeight="1" thickBot="1">
      <c r="A54" s="30" t="s">
        <v>126</v>
      </c>
      <c r="B54" s="29">
        <v>852</v>
      </c>
      <c r="C54" s="29">
        <v>290.291</v>
      </c>
      <c r="D54" s="37">
        <f t="shared" si="0"/>
        <v>25914</v>
      </c>
      <c r="E54" s="37">
        <v>25914</v>
      </c>
      <c r="F54" s="37">
        <v>0</v>
      </c>
      <c r="G54" s="37">
        <v>0</v>
      </c>
      <c r="H54" s="37">
        <v>0</v>
      </c>
      <c r="I54" s="31"/>
    </row>
    <row r="55" spans="1:9" ht="30" customHeight="1" thickBot="1">
      <c r="A55" s="38" t="s">
        <v>134</v>
      </c>
      <c r="B55" s="39">
        <v>853</v>
      </c>
      <c r="C55" s="39"/>
      <c r="D55" s="40">
        <f t="shared" si="0"/>
        <v>4667</v>
      </c>
      <c r="E55" s="40">
        <f>E56</f>
        <v>4667</v>
      </c>
      <c r="F55" s="40">
        <f>F56</f>
        <v>0</v>
      </c>
      <c r="G55" s="40">
        <f>G56</f>
        <v>0</v>
      </c>
      <c r="H55" s="40">
        <f>H56</f>
        <v>0</v>
      </c>
      <c r="I55" s="31"/>
    </row>
    <row r="56" spans="1:9" ht="17.25" customHeight="1" thickBot="1">
      <c r="A56" s="30" t="s">
        <v>126</v>
      </c>
      <c r="B56" s="29">
        <v>853</v>
      </c>
      <c r="C56" s="29">
        <v>291.29300000000001</v>
      </c>
      <c r="D56" s="37">
        <f t="shared" si="0"/>
        <v>4667</v>
      </c>
      <c r="E56" s="37">
        <f>4667</f>
        <v>4667</v>
      </c>
      <c r="F56" s="37">
        <v>0</v>
      </c>
      <c r="G56" s="37">
        <v>0</v>
      </c>
      <c r="H56" s="37">
        <v>0</v>
      </c>
      <c r="I56" s="31"/>
    </row>
    <row r="57" spans="1:9" ht="27.75" customHeight="1" thickBot="1">
      <c r="A57" s="38" t="s">
        <v>398</v>
      </c>
      <c r="B57" s="39">
        <v>407</v>
      </c>
      <c r="C57" s="31" t="s">
        <v>399</v>
      </c>
      <c r="D57" s="40">
        <f>SUM(E57:H57)</f>
        <v>0</v>
      </c>
      <c r="E57" s="40">
        <v>0</v>
      </c>
      <c r="F57" s="40">
        <v>0</v>
      </c>
      <c r="G57" s="40">
        <v>0</v>
      </c>
      <c r="H57" s="40">
        <v>0</v>
      </c>
      <c r="I57" s="41"/>
    </row>
    <row r="58" spans="1:9" ht="34.5" customHeight="1" thickBot="1">
      <c r="A58" s="30" t="s">
        <v>135</v>
      </c>
      <c r="B58" s="29" t="s">
        <v>111</v>
      </c>
      <c r="C58" s="29" t="s">
        <v>111</v>
      </c>
      <c r="D58" s="37">
        <f t="shared" si="0"/>
        <v>0</v>
      </c>
      <c r="E58" s="37">
        <v>0</v>
      </c>
      <c r="F58" s="37">
        <v>0</v>
      </c>
      <c r="G58" s="37">
        <v>0</v>
      </c>
      <c r="H58" s="37">
        <v>0</v>
      </c>
      <c r="I58" s="31"/>
    </row>
    <row r="59" spans="1:9" ht="15" customHeight="1">
      <c r="A59" s="32"/>
      <c r="B59" s="33"/>
      <c r="C59" s="33"/>
      <c r="D59" s="33"/>
      <c r="E59" s="33"/>
      <c r="F59" s="33"/>
      <c r="G59" s="33"/>
      <c r="H59" s="33"/>
      <c r="I59" s="33"/>
    </row>
    <row r="60" spans="1:9">
      <c r="A60" s="338" t="s">
        <v>136</v>
      </c>
      <c r="B60" s="339"/>
      <c r="C60" s="339"/>
      <c r="D60" s="339"/>
      <c r="E60" s="339"/>
      <c r="F60" s="339"/>
      <c r="G60" s="339"/>
      <c r="H60" s="339"/>
      <c r="I60" s="339"/>
    </row>
    <row r="61" spans="1:9">
      <c r="A61" s="338" t="s">
        <v>137</v>
      </c>
      <c r="B61" s="339"/>
      <c r="C61" s="339"/>
      <c r="D61" s="339"/>
      <c r="E61" s="339"/>
      <c r="F61" s="339"/>
      <c r="G61" s="339"/>
      <c r="H61" s="339"/>
      <c r="I61" s="339"/>
    </row>
    <row r="62" spans="1:9">
      <c r="A62" s="338" t="s">
        <v>358</v>
      </c>
      <c r="B62" s="339"/>
      <c r="C62" s="339"/>
      <c r="D62" s="339"/>
      <c r="E62" s="339"/>
      <c r="F62" s="339"/>
      <c r="G62" s="339"/>
      <c r="H62" s="339"/>
      <c r="I62" s="339"/>
    </row>
    <row r="63" spans="1:9">
      <c r="A63" s="34"/>
      <c r="B63" s="35"/>
      <c r="C63" s="35"/>
      <c r="D63" s="35"/>
      <c r="E63" s="35"/>
      <c r="F63" s="35"/>
      <c r="G63" s="35"/>
      <c r="H63" s="35"/>
      <c r="I63" s="35"/>
    </row>
  </sheetData>
  <mergeCells count="31">
    <mergeCell ref="A60:I60"/>
    <mergeCell ref="A61:I61"/>
    <mergeCell ref="A62:I62"/>
    <mergeCell ref="A13:I13"/>
    <mergeCell ref="A14:I14"/>
    <mergeCell ref="A15:I15"/>
    <mergeCell ref="A16:I16"/>
    <mergeCell ref="A21:A23"/>
    <mergeCell ref="B21:B23"/>
    <mergeCell ref="C21:C23"/>
    <mergeCell ref="D21:D23"/>
    <mergeCell ref="E21:I21"/>
    <mergeCell ref="E22:E23"/>
    <mergeCell ref="F22:F23"/>
    <mergeCell ref="G22:G23"/>
    <mergeCell ref="I22:I23"/>
    <mergeCell ref="A19:I19"/>
    <mergeCell ref="A17:I17"/>
    <mergeCell ref="A18:I18"/>
    <mergeCell ref="A12:I12"/>
    <mergeCell ref="A1:I1"/>
    <mergeCell ref="A2:I2"/>
    <mergeCell ref="A3:I3"/>
    <mergeCell ref="A4:I4"/>
    <mergeCell ref="A5:I5"/>
    <mergeCell ref="A6:I6"/>
    <mergeCell ref="A7:I7"/>
    <mergeCell ref="A8:I8"/>
    <mergeCell ref="A9:I9"/>
    <mergeCell ref="A10:I10"/>
    <mergeCell ref="A11:I11"/>
  </mergeCells>
  <hyperlinks>
    <hyperlink ref="F22" r:id="rId1" display="consultantplus://offline/ref=9D096CEF268CD972A9474125A39B96E6EADB8593C7829050A5534F39CBD7AC471A12544AC47B78FB76D23876504299AB33D04DB4AC6E3DE8pDH7K"/>
  </hyperlinks>
  <pageMargins left="0.70866141732283472" right="0.70866141732283472" top="0.74803149606299213" bottom="0.74803149606299213" header="0.31496062992125984" footer="0.31496062992125984"/>
  <pageSetup paperSize="9" scale="60" orientation="portrait" horizontalDpi="180" verticalDpi="180" r:id="rId2"/>
  <rowBreaks count="1" manualBreakCount="1">
    <brk id="44" max="8" man="1"/>
  </rowBreaks>
</worksheet>
</file>

<file path=xl/worksheets/sheet4.xml><?xml version="1.0" encoding="utf-8"?>
<worksheet xmlns="http://schemas.openxmlformats.org/spreadsheetml/2006/main" xmlns:r="http://schemas.openxmlformats.org/officeDocument/2006/relationships">
  <dimension ref="A1:J61"/>
  <sheetViews>
    <sheetView topLeftCell="A19" zoomScaleSheetLayoutView="70" workbookViewId="0">
      <selection activeCell="E26" sqref="E26:F26"/>
    </sheetView>
  </sheetViews>
  <sheetFormatPr defaultColWidth="9.140625" defaultRowHeight="15"/>
  <cols>
    <col min="1" max="1" width="19" style="17" customWidth="1"/>
    <col min="2" max="2" width="14.7109375" style="17" customWidth="1"/>
    <col min="3" max="3" width="17.140625" style="17" customWidth="1"/>
    <col min="4" max="4" width="15" style="17" customWidth="1"/>
    <col min="5" max="5" width="17" style="17" customWidth="1"/>
    <col min="6" max="6" width="18.28515625" style="17" customWidth="1"/>
    <col min="7" max="7" width="15.42578125" style="17" customWidth="1"/>
    <col min="8" max="8" width="15.28515625" style="17" customWidth="1"/>
    <col min="9" max="9" width="14.140625" style="17" customWidth="1"/>
    <col min="10" max="10" width="18.28515625" style="17" customWidth="1"/>
    <col min="11" max="16384" width="9.140625" style="17"/>
  </cols>
  <sheetData>
    <row r="1" spans="1:9">
      <c r="A1" s="366" t="s">
        <v>90</v>
      </c>
      <c r="B1" s="367"/>
      <c r="C1" s="367"/>
      <c r="D1" s="367"/>
      <c r="E1" s="367"/>
      <c r="F1" s="367"/>
      <c r="G1" s="367"/>
      <c r="H1" s="367"/>
      <c r="I1" s="367"/>
    </row>
    <row r="2" spans="1:9">
      <c r="A2" s="368" t="s">
        <v>91</v>
      </c>
      <c r="B2" s="364"/>
      <c r="C2" s="364"/>
      <c r="D2" s="364"/>
      <c r="E2" s="364"/>
      <c r="F2" s="364"/>
      <c r="G2" s="364"/>
      <c r="H2" s="364"/>
      <c r="I2" s="364"/>
    </row>
    <row r="3" spans="1:9">
      <c r="A3" s="368" t="s">
        <v>92</v>
      </c>
      <c r="B3" s="364"/>
      <c r="C3" s="364"/>
      <c r="D3" s="364"/>
      <c r="E3" s="364"/>
      <c r="F3" s="364"/>
      <c r="G3" s="364"/>
      <c r="H3" s="364"/>
      <c r="I3" s="364"/>
    </row>
    <row r="4" spans="1:9">
      <c r="A4" s="368" t="s">
        <v>93</v>
      </c>
      <c r="B4" s="364"/>
      <c r="C4" s="364"/>
      <c r="D4" s="364"/>
      <c r="E4" s="364"/>
      <c r="F4" s="364"/>
      <c r="G4" s="364"/>
      <c r="H4" s="364"/>
      <c r="I4" s="364"/>
    </row>
    <row r="5" spans="1:9">
      <c r="A5" s="368" t="s">
        <v>94</v>
      </c>
      <c r="B5" s="364"/>
      <c r="C5" s="364"/>
      <c r="D5" s="364"/>
      <c r="E5" s="364"/>
      <c r="F5" s="364"/>
      <c r="G5" s="364"/>
      <c r="H5" s="364"/>
      <c r="I5" s="364"/>
    </row>
    <row r="6" spans="1:9">
      <c r="A6" s="365"/>
      <c r="B6" s="364"/>
      <c r="C6" s="364"/>
      <c r="D6" s="364"/>
      <c r="E6" s="364"/>
      <c r="F6" s="364"/>
      <c r="G6" s="364"/>
      <c r="H6" s="364"/>
      <c r="I6" s="364"/>
    </row>
    <row r="7" spans="1:9">
      <c r="A7" s="362" t="s">
        <v>192</v>
      </c>
      <c r="B7" s="363"/>
      <c r="C7" s="363"/>
      <c r="D7" s="363"/>
      <c r="E7" s="363"/>
      <c r="F7" s="363"/>
      <c r="G7" s="363"/>
      <c r="H7" s="363"/>
      <c r="I7" s="363"/>
    </row>
    <row r="8" spans="1:9">
      <c r="A8" s="362" t="s">
        <v>96</v>
      </c>
      <c r="B8" s="362"/>
      <c r="C8" s="362"/>
      <c r="D8" s="362"/>
      <c r="E8" s="362"/>
      <c r="F8" s="362"/>
      <c r="G8" s="362"/>
      <c r="H8" s="362"/>
      <c r="I8" s="362"/>
    </row>
    <row r="9" spans="1:9">
      <c r="A9" s="362" t="s">
        <v>193</v>
      </c>
      <c r="B9" s="362"/>
      <c r="C9" s="362"/>
      <c r="D9" s="362"/>
      <c r="E9" s="362"/>
      <c r="F9" s="362"/>
      <c r="G9" s="362"/>
      <c r="H9" s="362"/>
      <c r="I9" s="362"/>
    </row>
    <row r="10" spans="1:9">
      <c r="A10" s="362" t="s">
        <v>97</v>
      </c>
      <c r="B10" s="362"/>
      <c r="C10" s="362"/>
      <c r="D10" s="362"/>
      <c r="E10" s="362"/>
      <c r="F10" s="362"/>
      <c r="G10" s="362"/>
      <c r="H10" s="362"/>
      <c r="I10" s="362"/>
    </row>
    <row r="11" spans="1:9">
      <c r="A11" s="362" t="str">
        <f>'2025'!A12:I12</f>
        <v xml:space="preserve">09 января 2025 года </v>
      </c>
      <c r="B11" s="362"/>
      <c r="C11" s="362"/>
      <c r="D11" s="362"/>
      <c r="E11" s="362"/>
      <c r="F11" s="362"/>
      <c r="G11" s="362"/>
      <c r="H11" s="362"/>
      <c r="I11" s="362"/>
    </row>
    <row r="12" spans="1:9">
      <c r="A12" s="348"/>
      <c r="B12" s="364"/>
      <c r="C12" s="364"/>
      <c r="D12" s="364"/>
      <c r="E12" s="364"/>
      <c r="F12" s="364"/>
      <c r="G12" s="364"/>
      <c r="H12" s="364"/>
      <c r="I12" s="364"/>
    </row>
    <row r="13" spans="1:9">
      <c r="A13" s="350" t="s">
        <v>417</v>
      </c>
      <c r="B13" s="351"/>
      <c r="C13" s="351"/>
      <c r="D13" s="351"/>
      <c r="E13" s="351"/>
      <c r="F13" s="351"/>
      <c r="G13" s="351"/>
      <c r="H13" s="351"/>
      <c r="I13" s="351"/>
    </row>
    <row r="14" spans="1:9">
      <c r="A14" s="350" t="s">
        <v>191</v>
      </c>
      <c r="B14" s="351"/>
      <c r="C14" s="351"/>
      <c r="D14" s="351"/>
      <c r="E14" s="351"/>
      <c r="F14" s="351"/>
      <c r="G14" s="351"/>
      <c r="H14" s="351"/>
      <c r="I14" s="351"/>
    </row>
    <row r="15" spans="1:9">
      <c r="A15" s="350" t="s">
        <v>401</v>
      </c>
      <c r="B15" s="351"/>
      <c r="C15" s="351"/>
      <c r="D15" s="351"/>
      <c r="E15" s="351"/>
      <c r="F15" s="351"/>
      <c r="G15" s="351"/>
      <c r="H15" s="351"/>
      <c r="I15" s="351"/>
    </row>
    <row r="16" spans="1:9">
      <c r="A16" s="350" t="str">
        <f>'2025'!A17:I17</f>
        <v xml:space="preserve">09 января 2025 года </v>
      </c>
      <c r="B16" s="351"/>
      <c r="C16" s="351"/>
      <c r="D16" s="351"/>
      <c r="E16" s="351"/>
      <c r="F16" s="351"/>
      <c r="G16" s="351"/>
      <c r="H16" s="351"/>
      <c r="I16" s="351"/>
    </row>
    <row r="17" spans="1:10">
      <c r="A17" s="350"/>
      <c r="B17" s="351"/>
      <c r="C17" s="351"/>
      <c r="D17" s="351"/>
      <c r="E17" s="351"/>
      <c r="F17" s="351"/>
      <c r="G17" s="351"/>
      <c r="H17" s="351"/>
      <c r="I17" s="351"/>
    </row>
    <row r="18" spans="1:10">
      <c r="A18" s="350" t="s">
        <v>99</v>
      </c>
      <c r="B18" s="351"/>
      <c r="C18" s="351"/>
      <c r="D18" s="351"/>
      <c r="E18" s="351"/>
      <c r="F18" s="351"/>
      <c r="G18" s="351"/>
      <c r="H18" s="351"/>
      <c r="I18" s="351"/>
    </row>
    <row r="19" spans="1:10" ht="15.75" thickBot="1">
      <c r="A19" s="19"/>
      <c r="B19" s="19"/>
      <c r="C19" s="19"/>
      <c r="D19" s="19"/>
      <c r="E19" s="19"/>
      <c r="F19" s="19"/>
      <c r="G19" s="19"/>
      <c r="H19" s="19"/>
      <c r="I19" s="19"/>
    </row>
    <row r="20" spans="1:10" ht="15.75" thickBot="1">
      <c r="A20" s="352" t="s">
        <v>100</v>
      </c>
      <c r="B20" s="352" t="s">
        <v>101</v>
      </c>
      <c r="C20" s="352" t="s">
        <v>102</v>
      </c>
      <c r="D20" s="352" t="s">
        <v>103</v>
      </c>
      <c r="E20" s="355" t="s">
        <v>104</v>
      </c>
      <c r="F20" s="356"/>
      <c r="G20" s="356"/>
      <c r="H20" s="356"/>
      <c r="I20" s="357"/>
    </row>
    <row r="21" spans="1:10" ht="118.5" customHeight="1" thickBot="1">
      <c r="A21" s="353"/>
      <c r="B21" s="353"/>
      <c r="C21" s="353"/>
      <c r="D21" s="353"/>
      <c r="E21" s="358" t="s">
        <v>105</v>
      </c>
      <c r="F21" s="360" t="s">
        <v>106</v>
      </c>
      <c r="G21" s="352" t="s">
        <v>40</v>
      </c>
      <c r="H21" s="6" t="s">
        <v>107</v>
      </c>
      <c r="I21" s="352" t="s">
        <v>108</v>
      </c>
    </row>
    <row r="22" spans="1:10" ht="15.75" thickBot="1">
      <c r="A22" s="354"/>
      <c r="B22" s="354"/>
      <c r="C22" s="354"/>
      <c r="D22" s="354"/>
      <c r="E22" s="359"/>
      <c r="F22" s="361"/>
      <c r="G22" s="354"/>
      <c r="H22" s="6" t="s">
        <v>109</v>
      </c>
      <c r="I22" s="354"/>
    </row>
    <row r="23" spans="1:10" ht="15.75" thickBot="1">
      <c r="A23" s="7">
        <v>1</v>
      </c>
      <c r="B23" s="8">
        <v>2</v>
      </c>
      <c r="C23" s="8">
        <v>3</v>
      </c>
      <c r="D23" s="8">
        <v>4</v>
      </c>
      <c r="E23" s="9">
        <v>5</v>
      </c>
      <c r="F23" s="9">
        <v>6</v>
      </c>
      <c r="G23" s="8">
        <v>7</v>
      </c>
      <c r="H23" s="8">
        <v>8</v>
      </c>
      <c r="I23" s="8">
        <v>9</v>
      </c>
    </row>
    <row r="24" spans="1:10" ht="50.25" customHeight="1" thickBot="1">
      <c r="A24" s="10" t="s">
        <v>110</v>
      </c>
      <c r="B24" s="8" t="s">
        <v>111</v>
      </c>
      <c r="C24" s="8" t="s">
        <v>111</v>
      </c>
      <c r="D24" s="43">
        <f>E24+F24+G24+H24</f>
        <v>0</v>
      </c>
      <c r="E24" s="66">
        <v>0</v>
      </c>
      <c r="F24" s="43">
        <v>0</v>
      </c>
      <c r="G24" s="43">
        <v>0</v>
      </c>
      <c r="H24" s="43">
        <v>0</v>
      </c>
      <c r="I24" s="11"/>
    </row>
    <row r="25" spans="1:10" ht="17.25" customHeight="1" thickBot="1">
      <c r="A25" s="10" t="s">
        <v>112</v>
      </c>
      <c r="B25" s="8" t="s">
        <v>111</v>
      </c>
      <c r="C25" s="8" t="s">
        <v>111</v>
      </c>
      <c r="D25" s="66">
        <f t="shared" ref="D25:D33" si="0">E25+F25+G25+H25</f>
        <v>138097699.27000001</v>
      </c>
      <c r="E25" s="66">
        <f>E28+E30+E32+E34+E44+E45+E47+E48+E49+E51+E53</f>
        <v>125103557.56</v>
      </c>
      <c r="F25" s="66">
        <f>F28+F30+F32+F34+F44+F45+F47+F48+F49+F51+F53</f>
        <v>11244141.710000001</v>
      </c>
      <c r="G25" s="66">
        <f>G26</f>
        <v>0</v>
      </c>
      <c r="H25" s="66">
        <f>H28+H30+H32+H34+H44+H45+H47+H48+H49+H51+H53</f>
        <v>1750000</v>
      </c>
      <c r="I25" s="11"/>
    </row>
    <row r="26" spans="1:10" ht="21" customHeight="1" thickBot="1">
      <c r="A26" s="10" t="s">
        <v>44</v>
      </c>
      <c r="B26" s="8" t="s">
        <v>111</v>
      </c>
      <c r="C26" s="8" t="s">
        <v>111</v>
      </c>
      <c r="D26" s="66">
        <f>E26+F26+G26+H26</f>
        <v>138097699.27000001</v>
      </c>
      <c r="E26" s="66">
        <f>E28+E30+E32+E34+E44+E45+E47+E48+E49+E51+E53</f>
        <v>125103557.56</v>
      </c>
      <c r="F26" s="66">
        <f>F28+F30+F32+F34+F44+F45+F47+F48+F49+F51+F53</f>
        <v>11244141.710000001</v>
      </c>
      <c r="G26" s="66">
        <f>G28+G30+G32+G34+G44+G45+G47+G48+G49+G51+G53+G55</f>
        <v>0</v>
      </c>
      <c r="H26" s="66">
        <f>H28+H30+H32+H34+H44+H45+H47+H48+H49+H51+H53</f>
        <v>1750000</v>
      </c>
      <c r="I26" s="11"/>
      <c r="J26" s="20"/>
    </row>
    <row r="27" spans="1:10" ht="21" customHeight="1" thickBot="1">
      <c r="A27" s="10" t="s">
        <v>29</v>
      </c>
      <c r="B27" s="8"/>
      <c r="C27" s="8"/>
      <c r="D27" s="66"/>
      <c r="E27" s="66"/>
      <c r="F27" s="66"/>
      <c r="G27" s="66"/>
      <c r="H27" s="66"/>
      <c r="I27" s="11"/>
    </row>
    <row r="28" spans="1:10" ht="30" customHeight="1" thickBot="1">
      <c r="A28" s="105" t="s">
        <v>113</v>
      </c>
      <c r="B28" s="106">
        <v>111</v>
      </c>
      <c r="C28" s="39"/>
      <c r="D28" s="40">
        <f t="shared" si="0"/>
        <v>77933874.230000004</v>
      </c>
      <c r="E28" s="40">
        <f>E29</f>
        <v>76733600</v>
      </c>
      <c r="F28" s="40">
        <f>F29</f>
        <v>1042274.23</v>
      </c>
      <c r="G28" s="40">
        <f t="shared" ref="G28" si="1">G29+G30+G32</f>
        <v>0</v>
      </c>
      <c r="H28" s="40">
        <f>H29</f>
        <v>158000</v>
      </c>
      <c r="I28" s="11"/>
    </row>
    <row r="29" spans="1:10" ht="15.75" customHeight="1" thickBot="1">
      <c r="A29" s="10" t="s">
        <v>114</v>
      </c>
      <c r="B29" s="8">
        <v>111</v>
      </c>
      <c r="C29" s="29">
        <v>211.26599999999999</v>
      </c>
      <c r="D29" s="37">
        <f t="shared" si="0"/>
        <v>77933874.230000004</v>
      </c>
      <c r="E29" s="37">
        <v>76733600</v>
      </c>
      <c r="F29" s="37">
        <f>1042000+274.23</f>
        <v>1042274.23</v>
      </c>
      <c r="G29" s="37">
        <f>G30</f>
        <v>0</v>
      </c>
      <c r="H29" s="37">
        <v>158000</v>
      </c>
      <c r="I29" s="11"/>
    </row>
    <row r="30" spans="1:10" ht="81" customHeight="1" thickBot="1">
      <c r="A30" s="105" t="s">
        <v>115</v>
      </c>
      <c r="B30" s="106">
        <v>112</v>
      </c>
      <c r="C30" s="39"/>
      <c r="D30" s="40">
        <f t="shared" si="0"/>
        <v>4800000</v>
      </c>
      <c r="E30" s="40">
        <f>E31</f>
        <v>0</v>
      </c>
      <c r="F30" s="40">
        <f t="shared" ref="F30:G30" si="2">F31</f>
        <v>4800000</v>
      </c>
      <c r="G30" s="40">
        <f t="shared" si="2"/>
        <v>0</v>
      </c>
      <c r="H30" s="40">
        <f>H31</f>
        <v>0</v>
      </c>
      <c r="I30" s="11"/>
    </row>
    <row r="31" spans="1:10" ht="17.25" customHeight="1" thickBot="1">
      <c r="A31" s="10" t="s">
        <v>116</v>
      </c>
      <c r="B31" s="8">
        <v>112</v>
      </c>
      <c r="C31" s="29" t="s">
        <v>200</v>
      </c>
      <c r="D31" s="37">
        <v>0</v>
      </c>
      <c r="E31" s="37">
        <v>0</v>
      </c>
      <c r="F31" s="37">
        <v>4800000</v>
      </c>
      <c r="G31" s="37">
        <v>0</v>
      </c>
      <c r="H31" s="37">
        <v>0</v>
      </c>
      <c r="I31" s="11"/>
    </row>
    <row r="32" spans="1:10" ht="119.25" customHeight="1" thickBot="1">
      <c r="A32" s="105" t="s">
        <v>117</v>
      </c>
      <c r="B32" s="106">
        <v>119</v>
      </c>
      <c r="C32" s="39"/>
      <c r="D32" s="40">
        <f t="shared" si="0"/>
        <v>23534880</v>
      </c>
      <c r="E32" s="40">
        <f>E33</f>
        <v>23173300</v>
      </c>
      <c r="F32" s="40">
        <f>F33</f>
        <v>314580</v>
      </c>
      <c r="G32" s="40">
        <f>G33</f>
        <v>0</v>
      </c>
      <c r="H32" s="40">
        <f>H33</f>
        <v>47000</v>
      </c>
      <c r="I32" s="11"/>
    </row>
    <row r="33" spans="1:9" ht="42" customHeight="1" thickBot="1">
      <c r="A33" s="10" t="s">
        <v>118</v>
      </c>
      <c r="B33" s="8">
        <v>119</v>
      </c>
      <c r="C33" s="29">
        <v>213</v>
      </c>
      <c r="D33" s="37">
        <f t="shared" si="0"/>
        <v>23534880</v>
      </c>
      <c r="E33" s="37">
        <v>23173300</v>
      </c>
      <c r="F33" s="37">
        <v>314580</v>
      </c>
      <c r="G33" s="37">
        <v>0</v>
      </c>
      <c r="H33" s="37">
        <v>47000</v>
      </c>
      <c r="I33" s="11"/>
    </row>
    <row r="34" spans="1:9" ht="81.75" customHeight="1" thickBot="1">
      <c r="A34" s="105" t="s">
        <v>119</v>
      </c>
      <c r="B34" s="106">
        <v>244</v>
      </c>
      <c r="C34" s="39"/>
      <c r="D34" s="40">
        <f>SUM(E34:H34)</f>
        <v>18360457.140000001</v>
      </c>
      <c r="E34" s="40">
        <f>SUM(E35:E43)</f>
        <v>13877569.66</v>
      </c>
      <c r="F34" s="40">
        <f>SUM(F35:F43)</f>
        <v>3367887.48</v>
      </c>
      <c r="G34" s="40">
        <f>SUM(G35:G43)</f>
        <v>0</v>
      </c>
      <c r="H34" s="40">
        <f>SUM(H35:H43)</f>
        <v>1115000</v>
      </c>
      <c r="I34" s="11"/>
    </row>
    <row r="35" spans="1:9" ht="21.75" customHeight="1" thickBot="1">
      <c r="A35" s="10" t="s">
        <v>120</v>
      </c>
      <c r="B35" s="8">
        <v>244</v>
      </c>
      <c r="C35" s="29">
        <v>221</v>
      </c>
      <c r="D35" s="37">
        <f t="shared" ref="D35:D54" si="3">E35+F35+G35+H35</f>
        <v>108000</v>
      </c>
      <c r="E35" s="37">
        <v>108000</v>
      </c>
      <c r="F35" s="37">
        <v>0</v>
      </c>
      <c r="G35" s="37">
        <v>0</v>
      </c>
      <c r="H35" s="37">
        <v>0</v>
      </c>
      <c r="I35" s="11"/>
    </row>
    <row r="36" spans="1:9" ht="34.5" customHeight="1" thickBot="1">
      <c r="A36" s="10" t="s">
        <v>121</v>
      </c>
      <c r="B36" s="8">
        <v>244</v>
      </c>
      <c r="C36" s="29">
        <v>222</v>
      </c>
      <c r="D36" s="37">
        <f>E36+F36+G36+H36</f>
        <v>2739700</v>
      </c>
      <c r="E36" s="37">
        <f>2585700</f>
        <v>2585700</v>
      </c>
      <c r="F36" s="37">
        <f>154000</f>
        <v>154000</v>
      </c>
      <c r="G36" s="37">
        <v>0</v>
      </c>
      <c r="H36" s="37">
        <v>0</v>
      </c>
      <c r="I36" s="11"/>
    </row>
    <row r="37" spans="1:9" ht="31.5" customHeight="1" thickBot="1">
      <c r="A37" s="10" t="s">
        <v>122</v>
      </c>
      <c r="B37" s="8">
        <v>244</v>
      </c>
      <c r="C37" s="29">
        <v>223</v>
      </c>
      <c r="D37" s="37">
        <f t="shared" si="3"/>
        <v>405563.07999999996</v>
      </c>
      <c r="E37" s="37">
        <f>299816.18+105746.9</f>
        <v>405563.07999999996</v>
      </c>
      <c r="F37" s="37">
        <v>0</v>
      </c>
      <c r="G37" s="37">
        <v>0</v>
      </c>
      <c r="H37" s="37">
        <v>0</v>
      </c>
      <c r="I37" s="11"/>
    </row>
    <row r="38" spans="1:9" ht="49.5" customHeight="1" thickBot="1">
      <c r="A38" s="10" t="s">
        <v>123</v>
      </c>
      <c r="B38" s="8">
        <v>244</v>
      </c>
      <c r="C38" s="29">
        <v>224</v>
      </c>
      <c r="D38" s="37">
        <f t="shared" si="3"/>
        <v>0</v>
      </c>
      <c r="E38" s="37">
        <v>0</v>
      </c>
      <c r="F38" s="37">
        <v>0</v>
      </c>
      <c r="G38" s="37">
        <v>0</v>
      </c>
      <c r="H38" s="37">
        <v>0</v>
      </c>
      <c r="I38" s="11"/>
    </row>
    <row r="39" spans="1:9" ht="49.5" customHeight="1" thickBot="1">
      <c r="A39" s="10" t="s">
        <v>124</v>
      </c>
      <c r="B39" s="8">
        <v>244</v>
      </c>
      <c r="C39" s="29">
        <v>225</v>
      </c>
      <c r="D39" s="37">
        <f t="shared" si="3"/>
        <v>1367239.9999999998</v>
      </c>
      <c r="E39" s="37">
        <f>687643.2+364953.6+102643.2</f>
        <v>1155239.9999999998</v>
      </c>
      <c r="F39" s="37">
        <f>50000+162000</f>
        <v>212000</v>
      </c>
      <c r="G39" s="37">
        <v>0</v>
      </c>
      <c r="H39" s="37">
        <v>0</v>
      </c>
      <c r="I39" s="11"/>
    </row>
    <row r="40" spans="1:9" ht="33.75" customHeight="1" thickBot="1">
      <c r="A40" s="10" t="s">
        <v>125</v>
      </c>
      <c r="B40" s="8">
        <v>244</v>
      </c>
      <c r="C40" s="29">
        <v>226</v>
      </c>
      <c r="D40" s="37">
        <f t="shared" si="3"/>
        <v>4218344.4800000004</v>
      </c>
      <c r="E40" s="37">
        <f>1138100+169044.48</f>
        <v>1307144.48</v>
      </c>
      <c r="F40" s="37">
        <f>6000+37500+285300+250000+2102400</f>
        <v>2681200</v>
      </c>
      <c r="G40" s="37">
        <v>0</v>
      </c>
      <c r="H40" s="37">
        <v>230000</v>
      </c>
      <c r="I40" s="11"/>
    </row>
    <row r="41" spans="1:9" ht="15.75" thickBot="1">
      <c r="A41" s="10" t="s">
        <v>126</v>
      </c>
      <c r="B41" s="8">
        <v>244</v>
      </c>
      <c r="C41" s="9" t="s">
        <v>199</v>
      </c>
      <c r="D41" s="37">
        <f t="shared" si="3"/>
        <v>25000</v>
      </c>
      <c r="E41" s="66">
        <f>25000</f>
        <v>25000</v>
      </c>
      <c r="F41" s="37">
        <v>0</v>
      </c>
      <c r="G41" s="37">
        <v>0</v>
      </c>
      <c r="H41" s="37">
        <v>0</v>
      </c>
      <c r="I41" s="11"/>
    </row>
    <row r="42" spans="1:9" ht="41.25" customHeight="1" thickBot="1">
      <c r="A42" s="10" t="s">
        <v>127</v>
      </c>
      <c r="B42" s="8">
        <v>244</v>
      </c>
      <c r="C42" s="29">
        <v>310</v>
      </c>
      <c r="D42" s="37">
        <f>SUM(E42:H42)</f>
        <v>170000</v>
      </c>
      <c r="E42" s="37"/>
      <c r="F42" s="37">
        <f>170000</f>
        <v>170000</v>
      </c>
      <c r="G42" s="37">
        <v>0</v>
      </c>
      <c r="H42" s="37">
        <v>0</v>
      </c>
      <c r="I42" s="11"/>
    </row>
    <row r="43" spans="1:9" ht="54.75" customHeight="1" thickBot="1">
      <c r="A43" s="10" t="s">
        <v>128</v>
      </c>
      <c r="B43" s="8">
        <v>244</v>
      </c>
      <c r="C43" s="29">
        <v>340</v>
      </c>
      <c r="D43" s="37">
        <f t="shared" si="3"/>
        <v>9326609.5800000001</v>
      </c>
      <c r="E43" s="37">
        <f>2317000+970371.1+907606.55+35272.77+4060671.68</f>
        <v>8290922.0999999996</v>
      </c>
      <c r="F43" s="37">
        <f>6687.48+144000</f>
        <v>150687.48000000001</v>
      </c>
      <c r="G43" s="37">
        <v>0</v>
      </c>
      <c r="H43" s="37">
        <f>500000+385000</f>
        <v>885000</v>
      </c>
      <c r="I43" s="11"/>
    </row>
    <row r="44" spans="1:9" s="158" customFormat="1" ht="82.5" customHeight="1" thickBot="1">
      <c r="A44" s="105" t="s">
        <v>397</v>
      </c>
      <c r="B44" s="106">
        <v>247</v>
      </c>
      <c r="C44" s="39">
        <v>223</v>
      </c>
      <c r="D44" s="40">
        <f>SUM(E44:H44)</f>
        <v>11362436.9</v>
      </c>
      <c r="E44" s="40">
        <f>10932436.9</f>
        <v>10932436.9</v>
      </c>
      <c r="F44" s="40">
        <v>0</v>
      </c>
      <c r="G44" s="40">
        <v>0</v>
      </c>
      <c r="H44" s="40">
        <v>430000</v>
      </c>
      <c r="I44" s="107"/>
    </row>
    <row r="45" spans="1:9" ht="92.25" customHeight="1" thickBot="1">
      <c r="A45" s="105" t="s">
        <v>129</v>
      </c>
      <c r="B45" s="106">
        <v>321</v>
      </c>
      <c r="C45" s="39"/>
      <c r="D45" s="40">
        <f>D46</f>
        <v>1719400</v>
      </c>
      <c r="E45" s="40">
        <f>E46</f>
        <v>0</v>
      </c>
      <c r="F45" s="40">
        <f>F46</f>
        <v>1719400</v>
      </c>
      <c r="G45" s="40">
        <f>G46</f>
        <v>0</v>
      </c>
      <c r="H45" s="40">
        <f>H46</f>
        <v>0</v>
      </c>
      <c r="I45" s="11"/>
    </row>
    <row r="46" spans="1:9" ht="55.5" customHeight="1" thickBot="1">
      <c r="A46" s="10" t="s">
        <v>130</v>
      </c>
      <c r="B46" s="8">
        <v>321</v>
      </c>
      <c r="C46" s="29">
        <v>265</v>
      </c>
      <c r="D46" s="37">
        <f>SUM(E46:H46)</f>
        <v>1719400</v>
      </c>
      <c r="E46" s="37">
        <v>0</v>
      </c>
      <c r="F46" s="37">
        <v>1719400</v>
      </c>
      <c r="G46" s="37">
        <v>0</v>
      </c>
      <c r="H46" s="37">
        <v>0</v>
      </c>
      <c r="I46" s="11"/>
    </row>
    <row r="47" spans="1:9" ht="103.9" customHeight="1" thickBot="1">
      <c r="A47" s="105" t="s">
        <v>131</v>
      </c>
      <c r="B47" s="106">
        <v>831</v>
      </c>
      <c r="C47" s="39"/>
      <c r="D47" s="40">
        <f t="shared" si="3"/>
        <v>0</v>
      </c>
      <c r="E47" s="40">
        <f>E48</f>
        <v>0</v>
      </c>
      <c r="F47" s="40">
        <v>0</v>
      </c>
      <c r="G47" s="40">
        <f>G48</f>
        <v>0</v>
      </c>
      <c r="H47" s="40">
        <f>H48</f>
        <v>0</v>
      </c>
      <c r="I47" s="107"/>
    </row>
    <row r="48" spans="1:9" ht="15" customHeight="1" thickBot="1">
      <c r="A48" s="105" t="s">
        <v>126</v>
      </c>
      <c r="B48" s="106">
        <v>350</v>
      </c>
      <c r="C48" s="39">
        <v>296</v>
      </c>
      <c r="D48" s="40">
        <f t="shared" si="3"/>
        <v>0</v>
      </c>
      <c r="E48" s="40">
        <v>0</v>
      </c>
      <c r="F48" s="40">
        <v>0</v>
      </c>
      <c r="G48" s="40">
        <v>0</v>
      </c>
      <c r="H48" s="40">
        <v>0</v>
      </c>
      <c r="I48" s="11"/>
    </row>
    <row r="49" spans="1:9" ht="54.75" customHeight="1" thickBot="1">
      <c r="A49" s="105" t="s">
        <v>132</v>
      </c>
      <c r="B49" s="106">
        <v>851</v>
      </c>
      <c r="C49" s="39"/>
      <c r="D49" s="40">
        <f t="shared" si="3"/>
        <v>355883</v>
      </c>
      <c r="E49" s="40">
        <f>E50</f>
        <v>355883</v>
      </c>
      <c r="F49" s="40">
        <f>F50</f>
        <v>0</v>
      </c>
      <c r="G49" s="40">
        <f>G50</f>
        <v>0</v>
      </c>
      <c r="H49" s="40">
        <f>H50</f>
        <v>0</v>
      </c>
      <c r="I49" s="11"/>
    </row>
    <row r="50" spans="1:9" ht="20.25" customHeight="1" thickBot="1">
      <c r="A50" s="10" t="s">
        <v>126</v>
      </c>
      <c r="B50" s="8">
        <v>851</v>
      </c>
      <c r="C50" s="29">
        <v>291</v>
      </c>
      <c r="D50" s="37">
        <f>SUM(E50:H50)</f>
        <v>355883</v>
      </c>
      <c r="E50" s="37">
        <f>355883</f>
        <v>355883</v>
      </c>
      <c r="F50" s="37">
        <v>0</v>
      </c>
      <c r="G50" s="37">
        <v>0</v>
      </c>
      <c r="H50" s="37">
        <v>0</v>
      </c>
      <c r="I50" s="11"/>
    </row>
    <row r="51" spans="1:9" ht="29.25" customHeight="1" thickBot="1">
      <c r="A51" s="105" t="s">
        <v>133</v>
      </c>
      <c r="B51" s="106">
        <v>852</v>
      </c>
      <c r="C51" s="39"/>
      <c r="D51" s="40">
        <f t="shared" si="3"/>
        <v>25914</v>
      </c>
      <c r="E51" s="40">
        <f>E52</f>
        <v>25914</v>
      </c>
      <c r="F51" s="40">
        <f>F52</f>
        <v>0</v>
      </c>
      <c r="G51" s="40">
        <f>G52</f>
        <v>0</v>
      </c>
      <c r="H51" s="40">
        <f>H52</f>
        <v>0</v>
      </c>
      <c r="I51" s="11"/>
    </row>
    <row r="52" spans="1:9" ht="15" customHeight="1" thickBot="1">
      <c r="A52" s="10" t="s">
        <v>126</v>
      </c>
      <c r="B52" s="8">
        <v>852</v>
      </c>
      <c r="C52" s="29">
        <v>290.291</v>
      </c>
      <c r="D52" s="37">
        <f t="shared" si="3"/>
        <v>25914</v>
      </c>
      <c r="E52" s="37">
        <f>25914</f>
        <v>25914</v>
      </c>
      <c r="F52" s="37">
        <v>0</v>
      </c>
      <c r="G52" s="37">
        <v>0</v>
      </c>
      <c r="H52" s="37">
        <v>0</v>
      </c>
      <c r="I52" s="11"/>
    </row>
    <row r="53" spans="1:9" s="109" customFormat="1" ht="27.75" customHeight="1" thickBot="1">
      <c r="A53" s="105" t="s">
        <v>134</v>
      </c>
      <c r="B53" s="106">
        <v>853</v>
      </c>
      <c r="C53" s="39"/>
      <c r="D53" s="40">
        <f t="shared" si="3"/>
        <v>4854</v>
      </c>
      <c r="E53" s="40">
        <f>E54</f>
        <v>4854</v>
      </c>
      <c r="F53" s="40">
        <f>F54</f>
        <v>0</v>
      </c>
      <c r="G53" s="40">
        <f>G54</f>
        <v>0</v>
      </c>
      <c r="H53" s="40">
        <f>H54</f>
        <v>0</v>
      </c>
      <c r="I53" s="107"/>
    </row>
    <row r="54" spans="1:9" ht="18" customHeight="1" thickBot="1">
      <c r="A54" s="10" t="s">
        <v>126</v>
      </c>
      <c r="B54" s="8">
        <v>853</v>
      </c>
      <c r="C54" s="29">
        <v>291.29300000000001</v>
      </c>
      <c r="D54" s="37">
        <f t="shared" si="3"/>
        <v>4854</v>
      </c>
      <c r="E54" s="37">
        <f>4854</f>
        <v>4854</v>
      </c>
      <c r="F54" s="37">
        <v>0</v>
      </c>
      <c r="G54" s="37">
        <v>0</v>
      </c>
      <c r="H54" s="37">
        <v>0</v>
      </c>
      <c r="I54" s="11"/>
    </row>
    <row r="55" spans="1:9" s="117" customFormat="1" ht="34.9" customHeight="1" thickBot="1">
      <c r="A55" s="118" t="s">
        <v>357</v>
      </c>
      <c r="B55" s="119">
        <v>464</v>
      </c>
      <c r="C55" s="119">
        <v>310</v>
      </c>
      <c r="D55" s="40">
        <f>SUM(E55:H55)</f>
        <v>0</v>
      </c>
      <c r="E55" s="40">
        <v>0</v>
      </c>
      <c r="F55" s="40">
        <v>0</v>
      </c>
      <c r="G55" s="40">
        <v>0</v>
      </c>
      <c r="H55" s="40">
        <v>0</v>
      </c>
      <c r="I55" s="108"/>
    </row>
    <row r="56" spans="1:9" ht="41.25" customHeight="1" thickBot="1">
      <c r="A56" s="10" t="s">
        <v>135</v>
      </c>
      <c r="B56" s="8" t="s">
        <v>111</v>
      </c>
      <c r="C56" s="29" t="s">
        <v>111</v>
      </c>
      <c r="D56" s="43">
        <f t="shared" ref="D56" si="4">E56+F56+G56+H56</f>
        <v>0</v>
      </c>
      <c r="E56" s="66">
        <v>0</v>
      </c>
      <c r="F56" s="43">
        <v>0</v>
      </c>
      <c r="G56" s="43">
        <v>0</v>
      </c>
      <c r="H56" s="43">
        <v>0</v>
      </c>
      <c r="I56" s="11"/>
    </row>
    <row r="57" spans="1:9">
      <c r="A57" s="18"/>
      <c r="B57" s="13"/>
      <c r="C57" s="13"/>
      <c r="D57" s="13"/>
      <c r="E57" s="13"/>
      <c r="F57" s="13"/>
      <c r="G57" s="13"/>
      <c r="H57" s="13"/>
      <c r="I57" s="13"/>
    </row>
    <row r="58" spans="1:9">
      <c r="A58" s="348" t="s">
        <v>136</v>
      </c>
      <c r="B58" s="349"/>
      <c r="C58" s="349"/>
      <c r="D58" s="349"/>
      <c r="E58" s="349"/>
      <c r="F58" s="349"/>
      <c r="G58" s="349"/>
      <c r="H58" s="349"/>
      <c r="I58" s="349"/>
    </row>
    <row r="59" spans="1:9">
      <c r="A59" s="348" t="s">
        <v>137</v>
      </c>
      <c r="B59" s="349"/>
      <c r="C59" s="349"/>
      <c r="D59" s="349"/>
      <c r="E59" s="349"/>
      <c r="F59" s="349"/>
      <c r="G59" s="349"/>
      <c r="H59" s="349"/>
      <c r="I59" s="349"/>
    </row>
    <row r="60" spans="1:9">
      <c r="A60" s="348" t="s">
        <v>359</v>
      </c>
      <c r="B60" s="349"/>
      <c r="C60" s="349"/>
      <c r="D60" s="349"/>
      <c r="E60" s="349"/>
      <c r="F60" s="349"/>
      <c r="G60" s="349"/>
      <c r="H60" s="349"/>
      <c r="I60" s="349"/>
    </row>
    <row r="61" spans="1:9">
      <c r="A61" s="16"/>
      <c r="B61" s="14"/>
      <c r="C61" s="14"/>
      <c r="D61" s="14"/>
      <c r="E61" s="14"/>
      <c r="F61" s="14"/>
      <c r="G61" s="14"/>
      <c r="H61" s="14"/>
      <c r="I61" s="14"/>
    </row>
  </sheetData>
  <mergeCells count="30">
    <mergeCell ref="A6:I6"/>
    <mergeCell ref="A1:I1"/>
    <mergeCell ref="A2:I2"/>
    <mergeCell ref="A3:I3"/>
    <mergeCell ref="A4:I4"/>
    <mergeCell ref="A5:I5"/>
    <mergeCell ref="A15:I15"/>
    <mergeCell ref="A7:I7"/>
    <mergeCell ref="A8:I8"/>
    <mergeCell ref="A9:I9"/>
    <mergeCell ref="A10:I10"/>
    <mergeCell ref="A11:I11"/>
    <mergeCell ref="A12:I12"/>
    <mergeCell ref="A13:I13"/>
    <mergeCell ref="A14:I14"/>
    <mergeCell ref="A58:I58"/>
    <mergeCell ref="A59:I59"/>
    <mergeCell ref="A60:I60"/>
    <mergeCell ref="A16:I16"/>
    <mergeCell ref="A17:I17"/>
    <mergeCell ref="A18:I18"/>
    <mergeCell ref="A20:A22"/>
    <mergeCell ref="B20:B22"/>
    <mergeCell ref="C20:C22"/>
    <mergeCell ref="D20:D22"/>
    <mergeCell ref="E20:I20"/>
    <mergeCell ref="E21:E22"/>
    <mergeCell ref="F21:F22"/>
    <mergeCell ref="G21:G22"/>
    <mergeCell ref="I21:I22"/>
  </mergeCells>
  <hyperlinks>
    <hyperlink ref="F21" r:id="rId1" display="consultantplus://offline/ref=9D096CEF268CD972A9474125A39B96E6EADB8593C7829050A5534F39CBD7AC471A12544AC47B78FB76D23876504299AB33D04DB4AC6E3DE8pDH7K"/>
  </hyperlinks>
  <pageMargins left="0.7" right="0.7" top="0.75" bottom="0.75" header="0.3" footer="0.3"/>
  <pageSetup paperSize="9" scale="59" orientation="portrait" verticalDpi="0" r:id="rId2"/>
  <rowBreaks count="1" manualBreakCount="1">
    <brk id="42" max="16383" man="1"/>
  </rowBreaks>
</worksheet>
</file>

<file path=xl/worksheets/sheet5.xml><?xml version="1.0" encoding="utf-8"?>
<worksheet xmlns="http://schemas.openxmlformats.org/spreadsheetml/2006/main" xmlns:r="http://schemas.openxmlformats.org/officeDocument/2006/relationships">
  <dimension ref="A1:K63"/>
  <sheetViews>
    <sheetView topLeftCell="A13" zoomScale="89" zoomScaleNormal="89" zoomScaleSheetLayoutView="70" workbookViewId="0">
      <selection activeCell="E28" sqref="E28:F28"/>
    </sheetView>
  </sheetViews>
  <sheetFormatPr defaultColWidth="9.140625" defaultRowHeight="15"/>
  <cols>
    <col min="1" max="1" width="18.140625" style="17" customWidth="1"/>
    <col min="2" max="2" width="14.7109375" style="17" customWidth="1"/>
    <col min="3" max="3" width="17.140625" style="17" customWidth="1"/>
    <col min="4" max="4" width="15" style="17" customWidth="1"/>
    <col min="5" max="5" width="17" style="17" customWidth="1"/>
    <col min="6" max="6" width="18.28515625" style="17" customWidth="1"/>
    <col min="7" max="7" width="15.42578125" style="17" customWidth="1"/>
    <col min="8" max="8" width="15.28515625" style="17" customWidth="1"/>
    <col min="9" max="9" width="14.140625" style="17" customWidth="1"/>
    <col min="10" max="16384" width="9.140625" style="17"/>
  </cols>
  <sheetData>
    <row r="1" spans="1:9">
      <c r="A1" s="366" t="s">
        <v>90</v>
      </c>
      <c r="B1" s="367"/>
      <c r="C1" s="367"/>
      <c r="D1" s="367"/>
      <c r="E1" s="367"/>
      <c r="F1" s="367"/>
      <c r="G1" s="367"/>
      <c r="H1" s="367"/>
      <c r="I1" s="367"/>
    </row>
    <row r="2" spans="1:9">
      <c r="A2" s="368" t="s">
        <v>91</v>
      </c>
      <c r="B2" s="364"/>
      <c r="C2" s="364"/>
      <c r="D2" s="364"/>
      <c r="E2" s="364"/>
      <c r="F2" s="364"/>
      <c r="G2" s="364"/>
      <c r="H2" s="364"/>
      <c r="I2" s="364"/>
    </row>
    <row r="3" spans="1:9">
      <c r="A3" s="368" t="s">
        <v>92</v>
      </c>
      <c r="B3" s="364"/>
      <c r="C3" s="364"/>
      <c r="D3" s="364"/>
      <c r="E3" s="364"/>
      <c r="F3" s="364"/>
      <c r="G3" s="364"/>
      <c r="H3" s="364"/>
      <c r="I3" s="364"/>
    </row>
    <row r="4" spans="1:9">
      <c r="A4" s="368" t="s">
        <v>93</v>
      </c>
      <c r="B4" s="364"/>
      <c r="C4" s="364"/>
      <c r="D4" s="364"/>
      <c r="E4" s="364"/>
      <c r="F4" s="364"/>
      <c r="G4" s="364"/>
      <c r="H4" s="364"/>
      <c r="I4" s="364"/>
    </row>
    <row r="5" spans="1:9">
      <c r="A5" s="368" t="s">
        <v>94</v>
      </c>
      <c r="B5" s="364"/>
      <c r="C5" s="364"/>
      <c r="D5" s="364"/>
      <c r="E5" s="364"/>
      <c r="F5" s="364"/>
      <c r="G5" s="364"/>
      <c r="H5" s="364"/>
      <c r="I5" s="364"/>
    </row>
    <row r="6" spans="1:9">
      <c r="A6" s="365"/>
      <c r="B6" s="364"/>
      <c r="C6" s="364"/>
      <c r="D6" s="364"/>
      <c r="E6" s="364"/>
      <c r="F6" s="364"/>
      <c r="G6" s="364"/>
      <c r="H6" s="364"/>
      <c r="I6" s="364"/>
    </row>
    <row r="7" spans="1:9">
      <c r="A7" s="362" t="s">
        <v>5</v>
      </c>
      <c r="B7" s="368"/>
      <c r="C7" s="368"/>
      <c r="D7" s="368"/>
      <c r="E7" s="368"/>
      <c r="F7" s="368"/>
      <c r="G7" s="368"/>
      <c r="H7" s="368"/>
      <c r="I7" s="368"/>
    </row>
    <row r="8" spans="1:9">
      <c r="A8" s="362"/>
      <c r="B8" s="368"/>
      <c r="C8" s="368"/>
      <c r="D8" s="368"/>
      <c r="E8" s="368"/>
      <c r="F8" s="368"/>
      <c r="G8" s="368"/>
      <c r="H8" s="368"/>
      <c r="I8" s="368"/>
    </row>
    <row r="9" spans="1:9">
      <c r="A9" s="362" t="s">
        <v>192</v>
      </c>
      <c r="B9" s="363"/>
      <c r="C9" s="363"/>
      <c r="D9" s="363"/>
      <c r="E9" s="363"/>
      <c r="F9" s="363"/>
      <c r="G9" s="363"/>
      <c r="H9" s="363"/>
      <c r="I9" s="363"/>
    </row>
    <row r="10" spans="1:9">
      <c r="A10" s="362" t="s">
        <v>96</v>
      </c>
      <c r="B10" s="362"/>
      <c r="C10" s="362"/>
      <c r="D10" s="362"/>
      <c r="E10" s="362"/>
      <c r="F10" s="362"/>
      <c r="G10" s="362"/>
      <c r="H10" s="362"/>
      <c r="I10" s="362"/>
    </row>
    <row r="11" spans="1:9">
      <c r="A11" s="362" t="s">
        <v>193</v>
      </c>
      <c r="B11" s="362"/>
      <c r="C11" s="362"/>
      <c r="D11" s="362"/>
      <c r="E11" s="362"/>
      <c r="F11" s="362"/>
      <c r="G11" s="362"/>
      <c r="H11" s="362"/>
      <c r="I11" s="362"/>
    </row>
    <row r="12" spans="1:9">
      <c r="A12" s="362" t="s">
        <v>97</v>
      </c>
      <c r="B12" s="362"/>
      <c r="C12" s="362"/>
      <c r="D12" s="362"/>
      <c r="E12" s="362"/>
      <c r="F12" s="362"/>
      <c r="G12" s="362"/>
      <c r="H12" s="362"/>
      <c r="I12" s="362"/>
    </row>
    <row r="13" spans="1:9">
      <c r="A13" s="362" t="str">
        <f>'2026'!A11:I11</f>
        <v xml:space="preserve">09 января 2025 года </v>
      </c>
      <c r="B13" s="362"/>
      <c r="C13" s="362"/>
      <c r="D13" s="362"/>
      <c r="E13" s="362"/>
      <c r="F13" s="362"/>
      <c r="G13" s="362"/>
      <c r="H13" s="362"/>
      <c r="I13" s="362"/>
    </row>
    <row r="14" spans="1:9">
      <c r="A14" s="348"/>
      <c r="B14" s="364"/>
      <c r="C14" s="364"/>
      <c r="D14" s="364"/>
      <c r="E14" s="364"/>
      <c r="F14" s="364"/>
      <c r="G14" s="364"/>
      <c r="H14" s="364"/>
      <c r="I14" s="364"/>
    </row>
    <row r="15" spans="1:9">
      <c r="A15" s="350" t="s">
        <v>437</v>
      </c>
      <c r="B15" s="351"/>
      <c r="C15" s="351"/>
      <c r="D15" s="351"/>
      <c r="E15" s="351"/>
      <c r="F15" s="351"/>
      <c r="G15" s="351"/>
      <c r="H15" s="351"/>
      <c r="I15" s="351"/>
    </row>
    <row r="16" spans="1:9">
      <c r="A16" s="350" t="s">
        <v>191</v>
      </c>
      <c r="B16" s="351"/>
      <c r="C16" s="351"/>
      <c r="D16" s="351"/>
      <c r="E16" s="351"/>
      <c r="F16" s="351"/>
      <c r="G16" s="351"/>
      <c r="H16" s="351"/>
      <c r="I16" s="351"/>
    </row>
    <row r="17" spans="1:10">
      <c r="A17" s="350" t="s">
        <v>98</v>
      </c>
      <c r="B17" s="351"/>
      <c r="C17" s="351"/>
      <c r="D17" s="351"/>
      <c r="E17" s="351"/>
      <c r="F17" s="351"/>
      <c r="G17" s="351"/>
      <c r="H17" s="351"/>
      <c r="I17" s="351"/>
    </row>
    <row r="18" spans="1:10">
      <c r="A18" s="350" t="str">
        <f>'2025'!A17:I17</f>
        <v xml:space="preserve">09 января 2025 года </v>
      </c>
      <c r="B18" s="351"/>
      <c r="C18" s="351"/>
      <c r="D18" s="351"/>
      <c r="E18" s="351"/>
      <c r="F18" s="351"/>
      <c r="G18" s="351"/>
      <c r="H18" s="351"/>
      <c r="I18" s="351"/>
    </row>
    <row r="19" spans="1:10">
      <c r="A19" s="350"/>
      <c r="B19" s="351"/>
      <c r="C19" s="351"/>
      <c r="D19" s="351"/>
      <c r="E19" s="351"/>
      <c r="F19" s="351"/>
      <c r="G19" s="351"/>
      <c r="H19" s="351"/>
      <c r="I19" s="351"/>
    </row>
    <row r="20" spans="1:10">
      <c r="A20" s="350" t="s">
        <v>99</v>
      </c>
      <c r="B20" s="351"/>
      <c r="C20" s="351"/>
      <c r="D20" s="351"/>
      <c r="E20" s="351"/>
      <c r="F20" s="351"/>
      <c r="G20" s="351"/>
      <c r="H20" s="351"/>
      <c r="I20" s="351"/>
    </row>
    <row r="21" spans="1:10" ht="15.75" thickBot="1">
      <c r="A21" s="19"/>
      <c r="B21" s="19"/>
      <c r="C21" s="19"/>
      <c r="D21" s="19"/>
      <c r="E21" s="19"/>
      <c r="F21" s="19"/>
      <c r="G21" s="19"/>
      <c r="H21" s="19"/>
      <c r="I21" s="19"/>
    </row>
    <row r="22" spans="1:10" ht="15.75" thickBot="1">
      <c r="A22" s="352" t="s">
        <v>100</v>
      </c>
      <c r="B22" s="352" t="s">
        <v>101</v>
      </c>
      <c r="C22" s="352" t="s">
        <v>102</v>
      </c>
      <c r="D22" s="352" t="s">
        <v>103</v>
      </c>
      <c r="E22" s="355" t="s">
        <v>104</v>
      </c>
      <c r="F22" s="356"/>
      <c r="G22" s="356"/>
      <c r="H22" s="356"/>
      <c r="I22" s="357"/>
    </row>
    <row r="23" spans="1:10" ht="118.5" customHeight="1" thickBot="1">
      <c r="A23" s="353"/>
      <c r="B23" s="353"/>
      <c r="C23" s="353"/>
      <c r="D23" s="353"/>
      <c r="E23" s="358" t="s">
        <v>105</v>
      </c>
      <c r="F23" s="360" t="s">
        <v>106</v>
      </c>
      <c r="G23" s="352" t="s">
        <v>40</v>
      </c>
      <c r="H23" s="6" t="s">
        <v>107</v>
      </c>
      <c r="I23" s="352" t="s">
        <v>108</v>
      </c>
    </row>
    <row r="24" spans="1:10" ht="15.75" thickBot="1">
      <c r="A24" s="354"/>
      <c r="B24" s="354"/>
      <c r="C24" s="354"/>
      <c r="D24" s="354"/>
      <c r="E24" s="359"/>
      <c r="F24" s="361"/>
      <c r="G24" s="354"/>
      <c r="H24" s="6" t="s">
        <v>109</v>
      </c>
      <c r="I24" s="354"/>
    </row>
    <row r="25" spans="1:10" ht="15.75" thickBot="1">
      <c r="A25" s="7">
        <v>1</v>
      </c>
      <c r="B25" s="8">
        <v>2</v>
      </c>
      <c r="C25" s="8">
        <v>3</v>
      </c>
      <c r="D25" s="8">
        <v>4</v>
      </c>
      <c r="E25" s="9">
        <v>5</v>
      </c>
      <c r="F25" s="9">
        <v>6</v>
      </c>
      <c r="G25" s="8">
        <v>7</v>
      </c>
      <c r="H25" s="8">
        <v>8</v>
      </c>
      <c r="I25" s="8">
        <v>9</v>
      </c>
    </row>
    <row r="26" spans="1:10" ht="50.25" customHeight="1" thickBot="1">
      <c r="A26" s="10" t="s">
        <v>110</v>
      </c>
      <c r="B26" s="8" t="s">
        <v>111</v>
      </c>
      <c r="C26" s="8" t="s">
        <v>111</v>
      </c>
      <c r="D26" s="11">
        <f>E26+F26+G26+H26</f>
        <v>0</v>
      </c>
      <c r="E26" s="12">
        <v>0</v>
      </c>
      <c r="F26" s="11">
        <v>0</v>
      </c>
      <c r="G26" s="11">
        <v>0</v>
      </c>
      <c r="H26" s="11">
        <v>0</v>
      </c>
      <c r="I26" s="11"/>
    </row>
    <row r="27" spans="1:10" ht="17.25" customHeight="1" thickBot="1">
      <c r="A27" s="10" t="s">
        <v>112</v>
      </c>
      <c r="B27" s="8" t="s">
        <v>111</v>
      </c>
      <c r="C27" s="8" t="s">
        <v>111</v>
      </c>
      <c r="D27" s="66">
        <f t="shared" ref="D27:D35" si="0">E27+F27+G27+H27</f>
        <v>138217525</v>
      </c>
      <c r="E27" s="66">
        <f>E30+E32+E34+E36+E46+E47+E49+E50+E51+E53+E55</f>
        <v>124563612.19</v>
      </c>
      <c r="F27" s="66">
        <f>F30+F32+F34+F36+F46+F47+F49+F50+F51+F53+F55</f>
        <v>11903912.810000001</v>
      </c>
      <c r="G27" s="66">
        <f>G28</f>
        <v>0</v>
      </c>
      <c r="H27" s="66">
        <f>H30+H32+H34+H36+H46+H47+H49+H50+H51+H53+H55</f>
        <v>1750000</v>
      </c>
      <c r="I27" s="11"/>
      <c r="J27" s="20"/>
    </row>
    <row r="28" spans="1:10" ht="21" customHeight="1" thickBot="1">
      <c r="A28" s="10" t="s">
        <v>44</v>
      </c>
      <c r="B28" s="8" t="s">
        <v>111</v>
      </c>
      <c r="C28" s="8" t="s">
        <v>111</v>
      </c>
      <c r="D28" s="66">
        <f>E28+F28+G28+H28</f>
        <v>138217525</v>
      </c>
      <c r="E28" s="66">
        <f>E30+E32+E34+E36+E46+E47+E49+E50+E51+E53+E55</f>
        <v>124563612.19</v>
      </c>
      <c r="F28" s="66">
        <f t="shared" ref="F28:H28" si="1">F30+F32+F34+F36+F46+F47+F49+F50+F51+F53+F55</f>
        <v>11903912.810000001</v>
      </c>
      <c r="G28" s="66">
        <f t="shared" si="1"/>
        <v>0</v>
      </c>
      <c r="H28" s="66">
        <f t="shared" si="1"/>
        <v>1750000</v>
      </c>
      <c r="I28" s="11"/>
    </row>
    <row r="29" spans="1:10" ht="21" customHeight="1" thickBot="1">
      <c r="A29" s="10" t="s">
        <v>29</v>
      </c>
      <c r="B29" s="8"/>
      <c r="C29" s="8"/>
      <c r="D29" s="66"/>
      <c r="E29" s="66"/>
      <c r="F29" s="66"/>
      <c r="G29" s="66"/>
      <c r="H29" s="66"/>
      <c r="I29" s="11"/>
    </row>
    <row r="30" spans="1:10" s="109" customFormat="1" ht="30" customHeight="1" thickBot="1">
      <c r="A30" s="105" t="s">
        <v>113</v>
      </c>
      <c r="B30" s="106">
        <v>111</v>
      </c>
      <c r="C30" s="39"/>
      <c r="D30" s="40">
        <f t="shared" si="0"/>
        <v>77933874.230000004</v>
      </c>
      <c r="E30" s="40">
        <f>E31</f>
        <v>76733600</v>
      </c>
      <c r="F30" s="40">
        <f>F31</f>
        <v>1042274.23</v>
      </c>
      <c r="G30" s="40">
        <f t="shared" ref="G30" si="2">G31+G32+G34</f>
        <v>0</v>
      </c>
      <c r="H30" s="40">
        <f>H31</f>
        <v>158000</v>
      </c>
      <c r="I30" s="107"/>
    </row>
    <row r="31" spans="1:10" ht="15.75" customHeight="1" thickBot="1">
      <c r="A31" s="10" t="s">
        <v>114</v>
      </c>
      <c r="B31" s="8">
        <v>111</v>
      </c>
      <c r="C31" s="29">
        <v>211.26599999999999</v>
      </c>
      <c r="D31" s="37">
        <f t="shared" si="0"/>
        <v>77933874.230000004</v>
      </c>
      <c r="E31" s="37">
        <v>76733600</v>
      </c>
      <c r="F31" s="37">
        <f>1042000+274.23</f>
        <v>1042274.23</v>
      </c>
      <c r="G31" s="37">
        <f>G32</f>
        <v>0</v>
      </c>
      <c r="H31" s="37">
        <v>158000</v>
      </c>
      <c r="I31" s="11"/>
    </row>
    <row r="32" spans="1:10" s="109" customFormat="1" ht="81" customHeight="1" thickBot="1">
      <c r="A32" s="105" t="s">
        <v>115</v>
      </c>
      <c r="B32" s="106">
        <v>112</v>
      </c>
      <c r="C32" s="39"/>
      <c r="D32" s="40">
        <f t="shared" si="0"/>
        <v>4800000</v>
      </c>
      <c r="E32" s="40">
        <f>E33</f>
        <v>0</v>
      </c>
      <c r="F32" s="40">
        <f>F33</f>
        <v>4800000</v>
      </c>
      <c r="G32" s="40">
        <f>G33</f>
        <v>0</v>
      </c>
      <c r="H32" s="40">
        <f>H33</f>
        <v>0</v>
      </c>
      <c r="I32" s="107"/>
    </row>
    <row r="33" spans="1:11" ht="17.25" customHeight="1" thickBot="1">
      <c r="A33" s="10" t="s">
        <v>116</v>
      </c>
      <c r="B33" s="8">
        <v>112</v>
      </c>
      <c r="C33" s="29" t="s">
        <v>200</v>
      </c>
      <c r="D33" s="37">
        <v>0</v>
      </c>
      <c r="E33" s="37">
        <v>0</v>
      </c>
      <c r="F33" s="40">
        <v>4800000</v>
      </c>
      <c r="G33" s="37">
        <v>0</v>
      </c>
      <c r="H33" s="37">
        <v>0</v>
      </c>
      <c r="I33" s="11"/>
    </row>
    <row r="34" spans="1:11" s="109" customFormat="1" ht="119.25" customHeight="1" thickBot="1">
      <c r="A34" s="105" t="s">
        <v>117</v>
      </c>
      <c r="B34" s="106">
        <v>119</v>
      </c>
      <c r="C34" s="39"/>
      <c r="D34" s="40">
        <f t="shared" si="0"/>
        <v>23534880</v>
      </c>
      <c r="E34" s="40">
        <f>E35</f>
        <v>23173300</v>
      </c>
      <c r="F34" s="40">
        <f>F35</f>
        <v>314580</v>
      </c>
      <c r="G34" s="40">
        <f>G35</f>
        <v>0</v>
      </c>
      <c r="H34" s="40">
        <f>H35</f>
        <v>47000</v>
      </c>
      <c r="I34" s="107"/>
      <c r="K34" s="110"/>
    </row>
    <row r="35" spans="1:11" ht="42" customHeight="1" thickBot="1">
      <c r="A35" s="10" t="s">
        <v>118</v>
      </c>
      <c r="B35" s="8">
        <v>119</v>
      </c>
      <c r="C35" s="29">
        <v>213</v>
      </c>
      <c r="D35" s="37">
        <f t="shared" si="0"/>
        <v>23534880</v>
      </c>
      <c r="E35" s="37">
        <v>23173300</v>
      </c>
      <c r="F35" s="37">
        <v>314580</v>
      </c>
      <c r="G35" s="37">
        <v>0</v>
      </c>
      <c r="H35" s="37">
        <v>47000</v>
      </c>
      <c r="I35" s="11"/>
    </row>
    <row r="36" spans="1:11" s="109" customFormat="1" ht="81.75" customHeight="1" thickBot="1">
      <c r="A36" s="105" t="s">
        <v>119</v>
      </c>
      <c r="B36" s="106">
        <v>244</v>
      </c>
      <c r="C36" s="39"/>
      <c r="D36" s="40">
        <f>SUM(E36:H36)</f>
        <v>18042791.390000001</v>
      </c>
      <c r="E36" s="40">
        <f>SUM(E37:E45)</f>
        <v>12900132.810000001</v>
      </c>
      <c r="F36" s="40">
        <f>SUM(F37:F45)</f>
        <v>4027658.58</v>
      </c>
      <c r="G36" s="40">
        <f>SUM(G37:G45)</f>
        <v>0</v>
      </c>
      <c r="H36" s="40">
        <f>SUM(H37:H45)</f>
        <v>1115000</v>
      </c>
      <c r="I36" s="107"/>
    </row>
    <row r="37" spans="1:11" ht="21.75" customHeight="1" thickBot="1">
      <c r="A37" s="10" t="s">
        <v>120</v>
      </c>
      <c r="B37" s="8">
        <v>244</v>
      </c>
      <c r="C37" s="29">
        <v>221</v>
      </c>
      <c r="D37" s="37">
        <f t="shared" ref="D37:D56" si="3">E37+F37+G37+H37</f>
        <v>108000</v>
      </c>
      <c r="E37" s="37">
        <v>108000</v>
      </c>
      <c r="F37" s="37">
        <v>0</v>
      </c>
      <c r="G37" s="37">
        <v>0</v>
      </c>
      <c r="H37" s="37">
        <v>0</v>
      </c>
      <c r="I37" s="11"/>
    </row>
    <row r="38" spans="1:11" ht="34.5" customHeight="1" thickBot="1">
      <c r="A38" s="10" t="s">
        <v>121</v>
      </c>
      <c r="B38" s="8">
        <v>244</v>
      </c>
      <c r="C38" s="29">
        <v>222</v>
      </c>
      <c r="D38" s="37">
        <f>E38+F38+G38+H38</f>
        <v>2739700</v>
      </c>
      <c r="E38" s="37">
        <f>2585700</f>
        <v>2585700</v>
      </c>
      <c r="F38" s="37">
        <f>154000</f>
        <v>154000</v>
      </c>
      <c r="G38" s="37">
        <v>0</v>
      </c>
      <c r="H38" s="37">
        <v>0</v>
      </c>
      <c r="I38" s="11"/>
    </row>
    <row r="39" spans="1:11" ht="31.5" customHeight="1" thickBot="1">
      <c r="A39" s="10" t="s">
        <v>122</v>
      </c>
      <c r="B39" s="8">
        <v>244</v>
      </c>
      <c r="C39" s="29">
        <v>223</v>
      </c>
      <c r="D39" s="37">
        <f t="shared" si="3"/>
        <v>413497.33</v>
      </c>
      <c r="E39" s="37">
        <f>303408.83+110088.5</f>
        <v>413497.33</v>
      </c>
      <c r="F39" s="37">
        <v>0</v>
      </c>
      <c r="G39" s="37">
        <v>0</v>
      </c>
      <c r="H39" s="37">
        <v>0</v>
      </c>
      <c r="I39" s="11"/>
    </row>
    <row r="40" spans="1:11" ht="49.5" customHeight="1" thickBot="1">
      <c r="A40" s="10" t="s">
        <v>123</v>
      </c>
      <c r="B40" s="8">
        <v>244</v>
      </c>
      <c r="C40" s="29">
        <v>224</v>
      </c>
      <c r="D40" s="37">
        <f t="shared" si="3"/>
        <v>0</v>
      </c>
      <c r="E40" s="37">
        <v>0</v>
      </c>
      <c r="F40" s="37">
        <v>0</v>
      </c>
      <c r="G40" s="37">
        <v>0</v>
      </c>
      <c r="H40" s="37">
        <v>0</v>
      </c>
      <c r="I40" s="11"/>
    </row>
    <row r="41" spans="1:11" ht="49.5" customHeight="1" thickBot="1">
      <c r="A41" s="10" t="s">
        <v>124</v>
      </c>
      <c r="B41" s="8">
        <v>244</v>
      </c>
      <c r="C41" s="29">
        <v>225</v>
      </c>
      <c r="D41" s="37">
        <f t="shared" si="3"/>
        <v>1205239.9999999998</v>
      </c>
      <c r="E41" s="37">
        <f>687643.2+364953.6+102643.2</f>
        <v>1155239.9999999998</v>
      </c>
      <c r="F41" s="37">
        <f>50000</f>
        <v>50000</v>
      </c>
      <c r="G41" s="37">
        <v>0</v>
      </c>
      <c r="H41" s="37">
        <v>0</v>
      </c>
      <c r="I41" s="11"/>
    </row>
    <row r="42" spans="1:11" ht="33.75" customHeight="1" thickBot="1">
      <c r="A42" s="10" t="s">
        <v>125</v>
      </c>
      <c r="B42" s="8">
        <v>244</v>
      </c>
      <c r="C42" s="29">
        <v>226</v>
      </c>
      <c r="D42" s="37">
        <f t="shared" si="3"/>
        <v>4054744.48</v>
      </c>
      <c r="E42" s="37">
        <f>1123100+169044.48</f>
        <v>1292144.48</v>
      </c>
      <c r="F42" s="37">
        <f>107400+37500+285300+2102400</f>
        <v>2532600</v>
      </c>
      <c r="G42" s="37">
        <v>0</v>
      </c>
      <c r="H42" s="37">
        <v>230000</v>
      </c>
      <c r="I42" s="11"/>
    </row>
    <row r="43" spans="1:11" ht="15.75" thickBot="1">
      <c r="A43" s="10" t="s">
        <v>126</v>
      </c>
      <c r="B43" s="8">
        <v>244</v>
      </c>
      <c r="C43" s="9" t="s">
        <v>199</v>
      </c>
      <c r="D43" s="37">
        <f t="shared" si="3"/>
        <v>25000</v>
      </c>
      <c r="E43" s="66">
        <v>25000</v>
      </c>
      <c r="F43" s="37">
        <v>0</v>
      </c>
      <c r="G43" s="37">
        <v>0</v>
      </c>
      <c r="H43" s="37">
        <v>0</v>
      </c>
      <c r="I43" s="11"/>
    </row>
    <row r="44" spans="1:11" ht="41.25" customHeight="1" thickBot="1">
      <c r="A44" s="10" t="s">
        <v>127</v>
      </c>
      <c r="B44" s="8">
        <v>244</v>
      </c>
      <c r="C44" s="29">
        <v>310</v>
      </c>
      <c r="D44" s="37">
        <f>SUM(E44:H44)</f>
        <v>170000</v>
      </c>
      <c r="E44" s="37"/>
      <c r="F44" s="37">
        <f>170000</f>
        <v>170000</v>
      </c>
      <c r="G44" s="37">
        <v>0</v>
      </c>
      <c r="H44" s="37">
        <v>0</v>
      </c>
      <c r="I44" s="11"/>
    </row>
    <row r="45" spans="1:11" ht="54.75" customHeight="1" thickBot="1">
      <c r="A45" s="10" t="s">
        <v>128</v>
      </c>
      <c r="B45" s="8">
        <v>244</v>
      </c>
      <c r="C45" s="29">
        <v>340</v>
      </c>
      <c r="D45" s="37">
        <f t="shared" si="3"/>
        <v>9326609.5800000001</v>
      </c>
      <c r="E45" s="37">
        <f>2317000+907606.55+35272.77+4060671.68</f>
        <v>7320551</v>
      </c>
      <c r="F45" s="37">
        <f>970371.1+6687.48+144000</f>
        <v>1121058.58</v>
      </c>
      <c r="G45" s="37">
        <v>0</v>
      </c>
      <c r="H45" s="37">
        <f>500000+385000</f>
        <v>885000</v>
      </c>
      <c r="I45" s="11"/>
    </row>
    <row r="46" spans="1:11" s="158" customFormat="1" ht="76.5" customHeight="1" thickBot="1">
      <c r="A46" s="105" t="s">
        <v>397</v>
      </c>
      <c r="B46" s="106">
        <v>247</v>
      </c>
      <c r="C46" s="39">
        <v>223</v>
      </c>
      <c r="D46" s="40">
        <f>SUM(E46:H46)</f>
        <v>11799734.380000001</v>
      </c>
      <c r="E46" s="40">
        <f>11369734.38</f>
        <v>11369734.380000001</v>
      </c>
      <c r="F46" s="40">
        <v>0</v>
      </c>
      <c r="G46" s="40">
        <v>0</v>
      </c>
      <c r="H46" s="40">
        <v>430000</v>
      </c>
      <c r="I46" s="107"/>
    </row>
    <row r="47" spans="1:11" s="109" customFormat="1" ht="92.25" customHeight="1" thickBot="1">
      <c r="A47" s="105" t="s">
        <v>129</v>
      </c>
      <c r="B47" s="106">
        <v>321</v>
      </c>
      <c r="C47" s="39"/>
      <c r="D47" s="40">
        <f>D48</f>
        <v>1719400</v>
      </c>
      <c r="E47" s="40">
        <f>E48</f>
        <v>0</v>
      </c>
      <c r="F47" s="40">
        <f>F48</f>
        <v>1719400</v>
      </c>
      <c r="G47" s="40">
        <f>G48</f>
        <v>0</v>
      </c>
      <c r="H47" s="40">
        <f>H48</f>
        <v>0</v>
      </c>
      <c r="I47" s="107"/>
    </row>
    <row r="48" spans="1:11" ht="55.5" customHeight="1" thickBot="1">
      <c r="A48" s="10" t="s">
        <v>130</v>
      </c>
      <c r="B48" s="8">
        <v>321</v>
      </c>
      <c r="C48" s="29">
        <v>265</v>
      </c>
      <c r="D48" s="37">
        <f>SUM(E48:H48)</f>
        <v>1719400</v>
      </c>
      <c r="E48" s="37">
        <v>0</v>
      </c>
      <c r="F48" s="37">
        <v>1719400</v>
      </c>
      <c r="G48" s="37">
        <v>0</v>
      </c>
      <c r="H48" s="37">
        <v>0</v>
      </c>
      <c r="I48" s="11"/>
    </row>
    <row r="49" spans="1:9" ht="108" customHeight="1" thickBot="1">
      <c r="A49" s="105" t="s">
        <v>131</v>
      </c>
      <c r="B49" s="106">
        <v>831</v>
      </c>
      <c r="C49" s="39"/>
      <c r="D49" s="40">
        <f t="shared" si="3"/>
        <v>0</v>
      </c>
      <c r="E49" s="40">
        <f>E50</f>
        <v>0</v>
      </c>
      <c r="F49" s="40">
        <v>0</v>
      </c>
      <c r="G49" s="40">
        <f>G50</f>
        <v>0</v>
      </c>
      <c r="H49" s="40">
        <f>H50</f>
        <v>0</v>
      </c>
      <c r="I49" s="107"/>
    </row>
    <row r="50" spans="1:9" s="109" customFormat="1" ht="15" customHeight="1" thickBot="1">
      <c r="A50" s="105" t="s">
        <v>126</v>
      </c>
      <c r="B50" s="106">
        <v>350</v>
      </c>
      <c r="C50" s="39">
        <v>296</v>
      </c>
      <c r="D50" s="40">
        <f t="shared" si="3"/>
        <v>0</v>
      </c>
      <c r="E50" s="40">
        <v>0</v>
      </c>
      <c r="F50" s="40">
        <v>0</v>
      </c>
      <c r="G50" s="40">
        <v>0</v>
      </c>
      <c r="H50" s="40">
        <v>0</v>
      </c>
      <c r="I50" s="107"/>
    </row>
    <row r="51" spans="1:9" s="109" customFormat="1" ht="54.75" customHeight="1" thickBot="1">
      <c r="A51" s="105" t="s">
        <v>132</v>
      </c>
      <c r="B51" s="106">
        <v>851</v>
      </c>
      <c r="C51" s="39"/>
      <c r="D51" s="40">
        <f t="shared" si="3"/>
        <v>355883</v>
      </c>
      <c r="E51" s="40">
        <f>E52</f>
        <v>355883</v>
      </c>
      <c r="F51" s="40">
        <f>F52</f>
        <v>0</v>
      </c>
      <c r="G51" s="40">
        <f>G52</f>
        <v>0</v>
      </c>
      <c r="H51" s="40">
        <f>H52</f>
        <v>0</v>
      </c>
      <c r="I51" s="107"/>
    </row>
    <row r="52" spans="1:9" ht="20.25" customHeight="1" thickBot="1">
      <c r="A52" s="10" t="s">
        <v>126</v>
      </c>
      <c r="B52" s="8">
        <v>851</v>
      </c>
      <c r="C52" s="29">
        <v>291</v>
      </c>
      <c r="D52" s="37">
        <f>SUM(E52:H52)</f>
        <v>355883</v>
      </c>
      <c r="E52" s="37">
        <v>355883</v>
      </c>
      <c r="F52" s="37">
        <v>0</v>
      </c>
      <c r="G52" s="37">
        <v>0</v>
      </c>
      <c r="H52" s="37">
        <v>0</v>
      </c>
      <c r="I52" s="11"/>
    </row>
    <row r="53" spans="1:9" s="109" customFormat="1" ht="29.25" customHeight="1" thickBot="1">
      <c r="A53" s="105" t="s">
        <v>133</v>
      </c>
      <c r="B53" s="106">
        <v>852</v>
      </c>
      <c r="C53" s="39"/>
      <c r="D53" s="40">
        <f t="shared" si="3"/>
        <v>25914</v>
      </c>
      <c r="E53" s="40">
        <f>E54</f>
        <v>25914</v>
      </c>
      <c r="F53" s="40">
        <f>F54</f>
        <v>0</v>
      </c>
      <c r="G53" s="40">
        <f>G54</f>
        <v>0</v>
      </c>
      <c r="H53" s="40">
        <f>H54</f>
        <v>0</v>
      </c>
      <c r="I53" s="107"/>
    </row>
    <row r="54" spans="1:9" ht="15" customHeight="1" thickBot="1">
      <c r="A54" s="10" t="s">
        <v>126</v>
      </c>
      <c r="B54" s="8">
        <v>852</v>
      </c>
      <c r="C54" s="29">
        <v>290.291</v>
      </c>
      <c r="D54" s="37">
        <f t="shared" si="3"/>
        <v>25914</v>
      </c>
      <c r="E54" s="37">
        <v>25914</v>
      </c>
      <c r="F54" s="37">
        <v>0</v>
      </c>
      <c r="G54" s="37">
        <v>0</v>
      </c>
      <c r="H54" s="37">
        <v>0</v>
      </c>
      <c r="I54" s="11"/>
    </row>
    <row r="55" spans="1:9" s="109" customFormat="1" ht="27.75" customHeight="1" thickBot="1">
      <c r="A55" s="105" t="s">
        <v>134</v>
      </c>
      <c r="B55" s="106">
        <v>853</v>
      </c>
      <c r="C55" s="39"/>
      <c r="D55" s="40">
        <f t="shared" si="3"/>
        <v>5048</v>
      </c>
      <c r="E55" s="40">
        <f>E56</f>
        <v>5048</v>
      </c>
      <c r="F55" s="40">
        <f>F56</f>
        <v>0</v>
      </c>
      <c r="G55" s="40">
        <f>G56</f>
        <v>0</v>
      </c>
      <c r="H55" s="40">
        <f>H56</f>
        <v>0</v>
      </c>
      <c r="I55" s="107"/>
    </row>
    <row r="56" spans="1:9" ht="18" customHeight="1" thickBot="1">
      <c r="A56" s="10" t="s">
        <v>126</v>
      </c>
      <c r="B56" s="8">
        <v>853</v>
      </c>
      <c r="C56" s="29">
        <v>291.29300000000001</v>
      </c>
      <c r="D56" s="37">
        <f t="shared" si="3"/>
        <v>5048</v>
      </c>
      <c r="E56" s="37">
        <v>5048</v>
      </c>
      <c r="F56" s="37">
        <v>0</v>
      </c>
      <c r="G56" s="37">
        <v>0</v>
      </c>
      <c r="H56" s="37">
        <v>0</v>
      </c>
      <c r="I56" s="11"/>
    </row>
    <row r="57" spans="1:9" s="117" customFormat="1" ht="34.9" customHeight="1" thickBot="1">
      <c r="A57" s="118" t="s">
        <v>357</v>
      </c>
      <c r="B57" s="119">
        <v>464</v>
      </c>
      <c r="C57" s="119">
        <v>310</v>
      </c>
      <c r="D57" s="40">
        <f>SUM(E57:H57)</f>
        <v>0</v>
      </c>
      <c r="E57" s="40">
        <v>0</v>
      </c>
      <c r="F57" s="40">
        <v>0</v>
      </c>
      <c r="G57" s="40">
        <v>0</v>
      </c>
      <c r="H57" s="40">
        <v>0</v>
      </c>
      <c r="I57" s="108"/>
    </row>
    <row r="58" spans="1:9" ht="41.25" customHeight="1" thickBot="1">
      <c r="A58" s="10" t="s">
        <v>135</v>
      </c>
      <c r="B58" s="8" t="s">
        <v>111</v>
      </c>
      <c r="C58" s="29" t="s">
        <v>111</v>
      </c>
      <c r="D58" s="43">
        <f t="shared" ref="D58" si="4">E58+F58+G58+H58</f>
        <v>0</v>
      </c>
      <c r="E58" s="66">
        <v>0</v>
      </c>
      <c r="F58" s="43">
        <v>0</v>
      </c>
      <c r="G58" s="43">
        <v>0</v>
      </c>
      <c r="H58" s="43">
        <v>0</v>
      </c>
      <c r="I58" s="11"/>
    </row>
    <row r="59" spans="1:9">
      <c r="A59" s="18"/>
      <c r="B59" s="13"/>
      <c r="C59" s="13"/>
      <c r="D59" s="13"/>
      <c r="E59" s="13"/>
      <c r="F59" s="13"/>
      <c r="G59" s="13"/>
      <c r="H59" s="13"/>
      <c r="I59" s="13"/>
    </row>
    <row r="60" spans="1:9">
      <c r="A60" s="348" t="s">
        <v>136</v>
      </c>
      <c r="B60" s="349"/>
      <c r="C60" s="349"/>
      <c r="D60" s="349"/>
      <c r="E60" s="349"/>
      <c r="F60" s="349"/>
      <c r="G60" s="349"/>
      <c r="H60" s="349"/>
      <c r="I60" s="349"/>
    </row>
    <row r="61" spans="1:9">
      <c r="A61" s="348" t="s">
        <v>137</v>
      </c>
      <c r="B61" s="349"/>
      <c r="C61" s="349"/>
      <c r="D61" s="349"/>
      <c r="E61" s="349"/>
      <c r="F61" s="349"/>
      <c r="G61" s="349"/>
      <c r="H61" s="349"/>
      <c r="I61" s="349"/>
    </row>
    <row r="62" spans="1:9">
      <c r="A62" s="348" t="s">
        <v>360</v>
      </c>
      <c r="B62" s="349"/>
      <c r="C62" s="349"/>
      <c r="D62" s="349"/>
      <c r="E62" s="349"/>
      <c r="F62" s="349"/>
      <c r="G62" s="349"/>
      <c r="H62" s="349"/>
      <c r="I62" s="349"/>
    </row>
    <row r="63" spans="1:9">
      <c r="A63" s="16"/>
      <c r="B63" s="14"/>
      <c r="C63" s="14"/>
      <c r="D63" s="14"/>
      <c r="E63" s="14"/>
      <c r="F63" s="14"/>
      <c r="G63" s="14"/>
      <c r="H63" s="14"/>
      <c r="I63" s="14"/>
    </row>
  </sheetData>
  <mergeCells count="32">
    <mergeCell ref="A6:I6"/>
    <mergeCell ref="A1:I1"/>
    <mergeCell ref="A2:I2"/>
    <mergeCell ref="A3:I3"/>
    <mergeCell ref="A4:I4"/>
    <mergeCell ref="A5:I5"/>
    <mergeCell ref="A17:I17"/>
    <mergeCell ref="A7:I7"/>
    <mergeCell ref="A8:I8"/>
    <mergeCell ref="A9:I9"/>
    <mergeCell ref="A10:I10"/>
    <mergeCell ref="A11:I11"/>
    <mergeCell ref="A12:I12"/>
    <mergeCell ref="A13:I13"/>
    <mergeCell ref="A14:I14"/>
    <mergeCell ref="A15:I15"/>
    <mergeCell ref="A16:I16"/>
    <mergeCell ref="A60:I60"/>
    <mergeCell ref="A61:I61"/>
    <mergeCell ref="A62:I62"/>
    <mergeCell ref="A18:I18"/>
    <mergeCell ref="A19:I19"/>
    <mergeCell ref="A20:I20"/>
    <mergeCell ref="A22:A24"/>
    <mergeCell ref="B22:B24"/>
    <mergeCell ref="C22:C24"/>
    <mergeCell ref="D22:D24"/>
    <mergeCell ref="E22:I22"/>
    <mergeCell ref="E23:E24"/>
    <mergeCell ref="F23:F24"/>
    <mergeCell ref="G23:G24"/>
    <mergeCell ref="I23:I24"/>
  </mergeCells>
  <hyperlinks>
    <hyperlink ref="F23" r:id="rId1" display="consultantplus://offline/ref=9D096CEF268CD972A9474125A39B96E6EADB8593C7829050A5534F39CBD7AC471A12544AC47B78FB76D23876504299AB33D04DB4AC6E3DE8pDH7K"/>
  </hyperlinks>
  <pageMargins left="0.7" right="0.7" top="0.75" bottom="0.75" header="0.3" footer="0.3"/>
  <pageSetup paperSize="9" scale="58" orientation="portrait" verticalDpi="0" r:id="rId2"/>
  <rowBreaks count="1" manualBreakCount="1">
    <brk id="44" max="16383" man="1"/>
  </rowBreaks>
</worksheet>
</file>

<file path=xl/worksheets/sheet6.xml><?xml version="1.0" encoding="utf-8"?>
<worksheet xmlns="http://schemas.openxmlformats.org/spreadsheetml/2006/main" xmlns:r="http://schemas.openxmlformats.org/officeDocument/2006/relationships">
  <dimension ref="A1:M277"/>
  <sheetViews>
    <sheetView topLeftCell="A194" zoomScaleSheetLayoutView="86" workbookViewId="0">
      <selection activeCell="A259" sqref="A259:XFD260"/>
    </sheetView>
  </sheetViews>
  <sheetFormatPr defaultColWidth="9.140625" defaultRowHeight="12.75"/>
  <cols>
    <col min="1" max="1" width="5.28515625" style="52" customWidth="1"/>
    <col min="2" max="2" width="26.7109375" style="52" customWidth="1"/>
    <col min="3" max="3" width="13.85546875" style="52" customWidth="1"/>
    <col min="4" max="4" width="14.28515625" style="52" customWidth="1"/>
    <col min="5" max="5" width="25.28515625" style="52" customWidth="1"/>
    <col min="6" max="6" width="25.85546875" style="52" customWidth="1"/>
    <col min="7" max="7" width="14.28515625" style="52" customWidth="1"/>
    <col min="8" max="8" width="12.7109375" style="52" customWidth="1"/>
    <col min="9" max="9" width="12.5703125" style="52" customWidth="1"/>
    <col min="10" max="10" width="14.7109375" style="52" customWidth="1"/>
    <col min="11" max="11" width="15.28515625" style="52" customWidth="1"/>
    <col min="12" max="12" width="14.85546875" style="52" bestFit="1" customWidth="1"/>
    <col min="13" max="13" width="17.28515625" style="52" customWidth="1"/>
    <col min="14" max="16384" width="9.140625" style="52"/>
  </cols>
  <sheetData>
    <row r="1" spans="1:10" s="129" customFormat="1" ht="15">
      <c r="A1" s="368" t="s">
        <v>138</v>
      </c>
      <c r="B1" s="368"/>
      <c r="C1" s="368"/>
      <c r="D1" s="368"/>
      <c r="E1" s="368"/>
      <c r="F1" s="368"/>
      <c r="G1" s="368"/>
      <c r="H1" s="368"/>
      <c r="I1" s="368"/>
      <c r="J1" s="368"/>
    </row>
    <row r="2" spans="1:10" s="129" customFormat="1" ht="15">
      <c r="A2" s="368" t="s">
        <v>91</v>
      </c>
      <c r="B2" s="368"/>
      <c r="C2" s="368"/>
      <c r="D2" s="368"/>
      <c r="E2" s="368"/>
      <c r="F2" s="368"/>
      <c r="G2" s="368"/>
      <c r="H2" s="368"/>
      <c r="I2" s="368"/>
      <c r="J2" s="368"/>
    </row>
    <row r="3" spans="1:10" s="129" customFormat="1" ht="15">
      <c r="A3" s="368" t="s">
        <v>92</v>
      </c>
      <c r="B3" s="368"/>
      <c r="C3" s="368"/>
      <c r="D3" s="368"/>
      <c r="E3" s="368"/>
      <c r="F3" s="368"/>
      <c r="G3" s="368"/>
      <c r="H3" s="368"/>
      <c r="I3" s="368"/>
      <c r="J3" s="368"/>
    </row>
    <row r="4" spans="1:10" s="129" customFormat="1" ht="15">
      <c r="A4" s="368" t="s">
        <v>93</v>
      </c>
      <c r="B4" s="368"/>
      <c r="C4" s="368"/>
      <c r="D4" s="368"/>
      <c r="E4" s="368"/>
      <c r="F4" s="368"/>
      <c r="G4" s="368"/>
      <c r="H4" s="368"/>
      <c r="I4" s="368"/>
      <c r="J4" s="368"/>
    </row>
    <row r="5" spans="1:10" s="129" customFormat="1" ht="15">
      <c r="A5" s="368" t="s">
        <v>94</v>
      </c>
      <c r="B5" s="368"/>
      <c r="C5" s="368"/>
      <c r="D5" s="368"/>
      <c r="E5" s="368"/>
      <c r="F5" s="368"/>
      <c r="G5" s="368"/>
      <c r="H5" s="368"/>
      <c r="I5" s="368"/>
      <c r="J5" s="368"/>
    </row>
    <row r="6" spans="1:10" s="129" customFormat="1" ht="15">
      <c r="A6" s="368"/>
      <c r="B6" s="368"/>
      <c r="C6" s="368"/>
      <c r="D6" s="368"/>
      <c r="E6" s="368"/>
      <c r="F6" s="368"/>
      <c r="G6" s="368"/>
      <c r="H6" s="368"/>
      <c r="I6" s="368"/>
      <c r="J6" s="368"/>
    </row>
    <row r="7" spans="1:10" s="129" customFormat="1" ht="15">
      <c r="A7" s="368" t="s">
        <v>95</v>
      </c>
      <c r="B7" s="368"/>
      <c r="C7" s="368"/>
      <c r="D7" s="368"/>
      <c r="E7" s="368"/>
      <c r="F7" s="368"/>
      <c r="G7" s="368"/>
      <c r="H7" s="368"/>
      <c r="I7" s="368"/>
      <c r="J7" s="368"/>
    </row>
    <row r="8" spans="1:10" s="129" customFormat="1" ht="15">
      <c r="A8" s="368" t="s">
        <v>190</v>
      </c>
      <c r="B8" s="368"/>
      <c r="C8" s="368"/>
      <c r="D8" s="368"/>
      <c r="E8" s="368"/>
      <c r="F8" s="368"/>
      <c r="G8" s="368"/>
      <c r="H8" s="368"/>
      <c r="I8" s="368"/>
      <c r="J8" s="368"/>
    </row>
    <row r="9" spans="1:10" s="129" customFormat="1" ht="15">
      <c r="A9" s="368" t="s">
        <v>96</v>
      </c>
      <c r="B9" s="368"/>
      <c r="C9" s="368"/>
      <c r="D9" s="368"/>
      <c r="E9" s="368"/>
      <c r="F9" s="368"/>
      <c r="G9" s="368"/>
      <c r="H9" s="368"/>
      <c r="I9" s="368"/>
      <c r="J9" s="368"/>
    </row>
    <row r="10" spans="1:10" s="129" customFormat="1" ht="15">
      <c r="A10" s="368" t="s">
        <v>365</v>
      </c>
      <c r="B10" s="368"/>
      <c r="C10" s="368"/>
      <c r="D10" s="368"/>
      <c r="E10" s="368"/>
      <c r="F10" s="368"/>
      <c r="G10" s="368"/>
      <c r="H10" s="368"/>
      <c r="I10" s="368"/>
      <c r="J10" s="368"/>
    </row>
    <row r="11" spans="1:10" s="129" customFormat="1" ht="15">
      <c r="A11" s="368" t="s">
        <v>97</v>
      </c>
      <c r="B11" s="368"/>
      <c r="C11" s="368"/>
      <c r="D11" s="368"/>
      <c r="E11" s="368"/>
      <c r="F11" s="368"/>
      <c r="G11" s="368"/>
      <c r="H11" s="368"/>
      <c r="I11" s="368"/>
      <c r="J11" s="368"/>
    </row>
    <row r="12" spans="1:10" s="129" customFormat="1" ht="15">
      <c r="A12" s="368" t="s">
        <v>436</v>
      </c>
      <c r="B12" s="368"/>
      <c r="C12" s="368"/>
      <c r="D12" s="368"/>
      <c r="E12" s="368"/>
      <c r="F12" s="368"/>
      <c r="G12" s="368"/>
      <c r="H12" s="368"/>
      <c r="I12" s="368"/>
      <c r="J12" s="368"/>
    </row>
    <row r="13" spans="1:10" s="129" customFormat="1" ht="15">
      <c r="A13" s="124"/>
      <c r="B13" s="124"/>
      <c r="C13" s="124"/>
      <c r="D13" s="124"/>
      <c r="E13" s="124"/>
      <c r="F13" s="124"/>
      <c r="G13" s="124"/>
    </row>
    <row r="14" spans="1:10" s="129" customFormat="1" ht="15">
      <c r="A14" s="351" t="s">
        <v>139</v>
      </c>
      <c r="B14" s="351"/>
      <c r="C14" s="351"/>
      <c r="D14" s="351"/>
      <c r="E14" s="351"/>
      <c r="F14" s="351"/>
      <c r="G14" s="351"/>
      <c r="H14" s="351"/>
      <c r="I14" s="351"/>
      <c r="J14" s="351"/>
    </row>
    <row r="15" spans="1:10" s="129" customFormat="1" ht="32.450000000000003" customHeight="1">
      <c r="A15" s="371" t="s">
        <v>191</v>
      </c>
      <c r="B15" s="371"/>
      <c r="C15" s="371"/>
      <c r="D15" s="371"/>
      <c r="E15" s="371"/>
      <c r="F15" s="371"/>
      <c r="G15" s="371"/>
      <c r="H15" s="371"/>
      <c r="I15" s="371"/>
      <c r="J15" s="371"/>
    </row>
    <row r="16" spans="1:10" s="129" customFormat="1" ht="15" customHeight="1">
      <c r="A16" s="372"/>
      <c r="B16" s="372"/>
      <c r="C16" s="372"/>
      <c r="D16" s="372"/>
      <c r="E16" s="372"/>
      <c r="F16" s="372"/>
      <c r="G16" s="372"/>
      <c r="H16" s="372"/>
      <c r="I16" s="372"/>
      <c r="J16" s="372"/>
    </row>
    <row r="17" spans="1:10" s="129" customFormat="1" ht="15" customHeight="1">
      <c r="A17" s="372" t="s">
        <v>438</v>
      </c>
      <c r="B17" s="372"/>
      <c r="C17" s="372"/>
      <c r="D17" s="372"/>
      <c r="E17" s="372"/>
      <c r="F17" s="372"/>
      <c r="G17" s="372"/>
      <c r="H17" s="372"/>
      <c r="I17" s="372"/>
      <c r="J17" s="372"/>
    </row>
    <row r="18" spans="1:10" s="129" customFormat="1" ht="15">
      <c r="A18" s="365"/>
      <c r="B18" s="364"/>
      <c r="C18" s="364"/>
      <c r="D18" s="364"/>
      <c r="E18" s="364"/>
      <c r="F18" s="364"/>
      <c r="G18" s="364"/>
    </row>
    <row r="19" spans="1:10" s="129" customFormat="1" ht="15">
      <c r="A19" s="368" t="s">
        <v>99</v>
      </c>
      <c r="B19" s="368"/>
      <c r="C19" s="368"/>
      <c r="D19" s="368"/>
      <c r="E19" s="368"/>
      <c r="F19" s="368"/>
      <c r="G19" s="368"/>
      <c r="H19" s="368"/>
      <c r="I19" s="368"/>
      <c r="J19" s="368"/>
    </row>
    <row r="20" spans="1:10" s="129" customFormat="1" ht="15">
      <c r="A20" s="122"/>
    </row>
    <row r="21" spans="1:10" s="129" customFormat="1" ht="18" customHeight="1">
      <c r="A21" s="377" t="s">
        <v>194</v>
      </c>
      <c r="B21" s="377"/>
      <c r="C21" s="377"/>
      <c r="D21" s="377"/>
      <c r="E21" s="377"/>
      <c r="F21" s="377"/>
      <c r="G21" s="377"/>
      <c r="H21" s="377"/>
      <c r="I21" s="377"/>
      <c r="J21" s="377"/>
    </row>
    <row r="22" spans="1:10" s="129" customFormat="1" ht="15">
      <c r="A22" s="377" t="s">
        <v>143</v>
      </c>
      <c r="B22" s="377"/>
      <c r="C22" s="377"/>
      <c r="D22" s="377"/>
      <c r="E22" s="377"/>
      <c r="F22" s="377"/>
      <c r="G22" s="377"/>
      <c r="H22" s="377"/>
      <c r="I22" s="377"/>
      <c r="J22" s="377"/>
    </row>
    <row r="23" spans="1:10" s="129" customFormat="1" ht="15.75" thickBot="1">
      <c r="A23" s="130"/>
      <c r="B23" s="131"/>
      <c r="C23" s="131"/>
      <c r="D23" s="131"/>
      <c r="E23" s="131"/>
      <c r="F23" s="131"/>
      <c r="G23" s="131"/>
      <c r="H23" s="131"/>
      <c r="I23" s="131"/>
    </row>
    <row r="24" spans="1:10" s="129" customFormat="1" ht="31.15" customHeight="1" thickBot="1">
      <c r="A24" s="132" t="s">
        <v>84</v>
      </c>
      <c r="B24" s="373" t="s">
        <v>144</v>
      </c>
      <c r="C24" s="374"/>
      <c r="D24" s="375"/>
      <c r="E24" s="373" t="s">
        <v>145</v>
      </c>
      <c r="F24" s="375"/>
      <c r="G24" s="373" t="s">
        <v>146</v>
      </c>
      <c r="H24" s="375"/>
      <c r="I24" s="373" t="s">
        <v>141</v>
      </c>
      <c r="J24" s="375"/>
    </row>
    <row r="25" spans="1:10" s="129" customFormat="1" ht="15" customHeight="1" thickBot="1">
      <c r="A25" s="132">
        <v>1</v>
      </c>
      <c r="B25" s="373">
        <v>2</v>
      </c>
      <c r="C25" s="374"/>
      <c r="D25" s="375"/>
      <c r="E25" s="373">
        <v>3</v>
      </c>
      <c r="F25" s="375"/>
      <c r="G25" s="373">
        <v>4</v>
      </c>
      <c r="H25" s="375"/>
      <c r="I25" s="373">
        <v>5</v>
      </c>
      <c r="J25" s="375"/>
    </row>
    <row r="26" spans="1:10" s="129" customFormat="1" ht="28.5" customHeight="1" thickBot="1">
      <c r="A26" s="133">
        <v>1</v>
      </c>
      <c r="B26" s="395" t="s">
        <v>228</v>
      </c>
      <c r="C26" s="396"/>
      <c r="D26" s="397"/>
      <c r="E26" s="384">
        <v>11</v>
      </c>
      <c r="F26" s="385"/>
      <c r="G26" s="393"/>
      <c r="H26" s="394"/>
      <c r="I26" s="393"/>
      <c r="J26" s="394"/>
    </row>
    <row r="27" spans="1:10" s="129" customFormat="1" ht="27.75" customHeight="1" thickBot="1">
      <c r="A27" s="133">
        <v>2</v>
      </c>
      <c r="B27" s="395" t="s">
        <v>229</v>
      </c>
      <c r="C27" s="396"/>
      <c r="D27" s="397"/>
      <c r="E27" s="384">
        <v>480</v>
      </c>
      <c r="F27" s="385"/>
      <c r="G27" s="393"/>
      <c r="H27" s="394"/>
      <c r="I27" s="393"/>
      <c r="J27" s="394"/>
    </row>
    <row r="28" spans="1:10" s="129" customFormat="1" ht="30.75" customHeight="1" thickBot="1">
      <c r="A28" s="133">
        <v>3</v>
      </c>
      <c r="B28" s="395" t="s">
        <v>230</v>
      </c>
      <c r="C28" s="396"/>
      <c r="D28" s="397"/>
      <c r="E28" s="384">
        <v>537</v>
      </c>
      <c r="F28" s="385"/>
      <c r="G28" s="393"/>
      <c r="H28" s="394"/>
      <c r="I28" s="393"/>
      <c r="J28" s="394"/>
    </row>
    <row r="29" spans="1:10" s="129" customFormat="1" ht="28.9" customHeight="1" thickBot="1">
      <c r="A29" s="133">
        <v>4</v>
      </c>
      <c r="B29" s="395" t="s">
        <v>231</v>
      </c>
      <c r="C29" s="396"/>
      <c r="D29" s="397"/>
      <c r="E29" s="384">
        <v>72</v>
      </c>
      <c r="F29" s="385"/>
      <c r="G29" s="393"/>
      <c r="H29" s="394"/>
      <c r="I29" s="393"/>
      <c r="J29" s="394"/>
    </row>
    <row r="30" spans="1:10" s="129" customFormat="1" ht="31.5" customHeight="1" thickBot="1">
      <c r="A30" s="133">
        <v>5</v>
      </c>
      <c r="B30" s="395" t="s">
        <v>232</v>
      </c>
      <c r="C30" s="396"/>
      <c r="D30" s="397"/>
      <c r="E30" s="384">
        <v>989</v>
      </c>
      <c r="F30" s="385"/>
      <c r="G30" s="393"/>
      <c r="H30" s="394"/>
      <c r="I30" s="393"/>
      <c r="J30" s="394"/>
    </row>
    <row r="31" spans="1:10" s="129" customFormat="1" ht="19.5" customHeight="1" thickBot="1">
      <c r="A31" s="133">
        <v>6</v>
      </c>
      <c r="B31" s="395" t="s">
        <v>233</v>
      </c>
      <c r="C31" s="396"/>
      <c r="D31" s="397"/>
      <c r="E31" s="384">
        <v>565</v>
      </c>
      <c r="F31" s="385"/>
      <c r="G31" s="393"/>
      <c r="H31" s="394"/>
      <c r="I31" s="393"/>
      <c r="J31" s="394"/>
    </row>
    <row r="32" spans="1:10" s="129" customFormat="1" ht="15" customHeight="1" thickBot="1">
      <c r="A32" s="133"/>
      <c r="B32" s="373" t="s">
        <v>142</v>
      </c>
      <c r="C32" s="374"/>
      <c r="D32" s="375"/>
      <c r="E32" s="398" t="s">
        <v>67</v>
      </c>
      <c r="F32" s="394"/>
      <c r="G32" s="398" t="s">
        <v>67</v>
      </c>
      <c r="H32" s="394"/>
      <c r="I32" s="398"/>
      <c r="J32" s="394"/>
    </row>
    <row r="33" spans="1:10" s="129" customFormat="1" ht="15">
      <c r="A33" s="130"/>
      <c r="B33" s="131"/>
      <c r="C33" s="131"/>
      <c r="D33" s="131"/>
      <c r="E33" s="131"/>
      <c r="F33" s="131"/>
      <c r="G33" s="131"/>
      <c r="H33" s="131"/>
      <c r="I33" s="131"/>
    </row>
    <row r="34" spans="1:10" s="129" customFormat="1" ht="15">
      <c r="A34" s="377" t="s">
        <v>195</v>
      </c>
      <c r="B34" s="377"/>
      <c r="C34" s="377"/>
      <c r="D34" s="377"/>
      <c r="E34" s="377"/>
      <c r="F34" s="377"/>
      <c r="G34" s="377"/>
      <c r="H34" s="377"/>
      <c r="I34" s="377"/>
      <c r="J34" s="377"/>
    </row>
    <row r="35" spans="1:10" s="129" customFormat="1" ht="15">
      <c r="A35" s="377" t="s">
        <v>147</v>
      </c>
      <c r="B35" s="377"/>
      <c r="C35" s="377"/>
      <c r="D35" s="377"/>
      <c r="E35" s="377"/>
      <c r="F35" s="377"/>
      <c r="G35" s="377"/>
      <c r="H35" s="377"/>
      <c r="I35" s="377"/>
      <c r="J35" s="377"/>
    </row>
    <row r="36" spans="1:10" s="129" customFormat="1" ht="15.75" thickBot="1">
      <c r="A36" s="130"/>
      <c r="B36" s="131"/>
      <c r="C36" s="131"/>
      <c r="D36" s="131"/>
      <c r="E36" s="131"/>
      <c r="F36" s="131"/>
      <c r="G36" s="131"/>
      <c r="H36" s="131"/>
      <c r="I36" s="131"/>
    </row>
    <row r="37" spans="1:10" s="129" customFormat="1" ht="55.9" customHeight="1" thickBot="1">
      <c r="A37" s="134" t="s">
        <v>84</v>
      </c>
      <c r="B37" s="135" t="s">
        <v>144</v>
      </c>
      <c r="C37" s="135" t="s">
        <v>148</v>
      </c>
      <c r="D37" s="378" t="s">
        <v>149</v>
      </c>
      <c r="E37" s="380"/>
      <c r="F37" s="378" t="s">
        <v>141</v>
      </c>
      <c r="G37" s="380"/>
      <c r="H37" s="131"/>
      <c r="I37" s="131"/>
    </row>
    <row r="38" spans="1:10" s="129" customFormat="1" ht="13.9" customHeight="1" thickBot="1">
      <c r="A38" s="136">
        <v>1</v>
      </c>
      <c r="B38" s="137">
        <v>2</v>
      </c>
      <c r="C38" s="137">
        <v>3</v>
      </c>
      <c r="D38" s="378">
        <v>4</v>
      </c>
      <c r="E38" s="380"/>
      <c r="F38" s="378">
        <v>5</v>
      </c>
      <c r="G38" s="380"/>
      <c r="H38" s="131"/>
      <c r="I38" s="131"/>
    </row>
    <row r="39" spans="1:10" s="129" customFormat="1" ht="16.149999999999999" customHeight="1" thickBot="1">
      <c r="A39" s="138">
        <v>1</v>
      </c>
      <c r="B39" s="22" t="s">
        <v>234</v>
      </c>
      <c r="C39" s="139"/>
      <c r="D39" s="399">
        <v>300</v>
      </c>
      <c r="E39" s="400"/>
      <c r="F39" s="398"/>
      <c r="G39" s="394"/>
      <c r="H39" s="131"/>
      <c r="I39" s="131"/>
    </row>
    <row r="40" spans="1:10" s="129" customFormat="1" ht="15.6" customHeight="1" thickBot="1">
      <c r="A40" s="138">
        <v>2</v>
      </c>
      <c r="B40" s="22" t="s">
        <v>396</v>
      </c>
      <c r="C40" s="139"/>
      <c r="D40" s="399"/>
      <c r="E40" s="400"/>
      <c r="F40" s="398"/>
      <c r="G40" s="394"/>
      <c r="H40" s="131"/>
      <c r="I40" s="131"/>
    </row>
    <row r="41" spans="1:10" s="129" customFormat="1" ht="15" customHeight="1" thickBot="1">
      <c r="A41" s="138"/>
      <c r="B41" s="139" t="s">
        <v>142</v>
      </c>
      <c r="C41" s="139" t="s">
        <v>67</v>
      </c>
      <c r="D41" s="399" t="s">
        <v>67</v>
      </c>
      <c r="E41" s="400"/>
      <c r="F41" s="398">
        <f>'2025'!H26</f>
        <v>1750000</v>
      </c>
      <c r="G41" s="394"/>
      <c r="H41" s="131"/>
      <c r="I41" s="131"/>
    </row>
    <row r="42" spans="1:10" s="129" customFormat="1" ht="15">
      <c r="A42" s="130"/>
      <c r="B42" s="131"/>
      <c r="C42" s="131"/>
      <c r="D42" s="131"/>
      <c r="E42" s="131"/>
      <c r="F42" s="131"/>
      <c r="G42" s="131"/>
      <c r="H42" s="131"/>
      <c r="I42" s="131"/>
    </row>
    <row r="43" spans="1:10" s="125" customFormat="1" ht="19.5" customHeight="1">
      <c r="A43" s="377" t="s">
        <v>196</v>
      </c>
      <c r="B43" s="377"/>
      <c r="C43" s="377"/>
      <c r="D43" s="377"/>
      <c r="E43" s="377"/>
      <c r="F43" s="377"/>
      <c r="G43" s="377"/>
      <c r="H43" s="377"/>
      <c r="I43" s="377"/>
    </row>
    <row r="44" spans="1:10" s="125" customFormat="1" ht="14.25" customHeight="1">
      <c r="A44" s="377" t="s">
        <v>366</v>
      </c>
      <c r="B44" s="377"/>
      <c r="C44" s="377"/>
      <c r="D44" s="377"/>
      <c r="E44" s="377"/>
      <c r="F44" s="377"/>
      <c r="G44" s="377"/>
      <c r="H44" s="377"/>
      <c r="I44" s="377"/>
    </row>
    <row r="45" spans="1:10" s="125" customFormat="1" ht="13.5" thickBot="1">
      <c r="A45" s="127"/>
      <c r="B45" s="56"/>
      <c r="C45" s="56"/>
      <c r="D45" s="56"/>
      <c r="E45" s="56"/>
      <c r="F45" s="56"/>
      <c r="G45" s="56"/>
      <c r="H45" s="56"/>
      <c r="I45" s="56"/>
      <c r="J45" s="56"/>
    </row>
    <row r="46" spans="1:10" s="125" customFormat="1" ht="26.25" thickBot="1">
      <c r="A46" s="59" t="s">
        <v>84</v>
      </c>
      <c r="B46" s="60" t="s">
        <v>150</v>
      </c>
      <c r="C46" s="60" t="s">
        <v>151</v>
      </c>
      <c r="D46" s="60" t="s">
        <v>152</v>
      </c>
      <c r="E46" s="60" t="s">
        <v>141</v>
      </c>
      <c r="F46" s="56"/>
      <c r="G46" s="56"/>
      <c r="H46" s="56"/>
      <c r="I46" s="56"/>
      <c r="J46" s="56"/>
    </row>
    <row r="47" spans="1:10" s="125" customFormat="1" ht="13.5" thickBot="1">
      <c r="A47" s="61">
        <v>1</v>
      </c>
      <c r="B47" s="9">
        <v>2</v>
      </c>
      <c r="C47" s="9">
        <v>3</v>
      </c>
      <c r="D47" s="9">
        <v>4</v>
      </c>
      <c r="E47" s="9">
        <v>5</v>
      </c>
      <c r="F47" s="56"/>
      <c r="G47" s="56"/>
      <c r="H47" s="56"/>
      <c r="I47" s="56"/>
      <c r="J47" s="56"/>
    </row>
    <row r="48" spans="1:10" s="125" customFormat="1" ht="27.6" customHeight="1" thickBot="1">
      <c r="A48" s="61">
        <v>1</v>
      </c>
      <c r="B48" s="75" t="s">
        <v>252</v>
      </c>
      <c r="C48" s="142"/>
      <c r="D48" s="142"/>
      <c r="E48" s="142"/>
      <c r="F48" s="56"/>
      <c r="G48" s="56"/>
      <c r="H48" s="56"/>
      <c r="I48" s="56"/>
      <c r="J48" s="56"/>
    </row>
    <row r="49" spans="1:10" s="125" customFormat="1" ht="13.5" thickBot="1">
      <c r="A49" s="74"/>
      <c r="B49" s="9" t="s">
        <v>142</v>
      </c>
      <c r="C49" s="142" t="s">
        <v>67</v>
      </c>
      <c r="D49" s="142" t="s">
        <v>67</v>
      </c>
      <c r="E49" s="142">
        <f>SUM(E48)</f>
        <v>0</v>
      </c>
      <c r="F49" s="56"/>
      <c r="G49" s="56"/>
      <c r="H49" s="56"/>
      <c r="I49" s="56"/>
      <c r="J49" s="56"/>
    </row>
    <row r="50" spans="1:10" s="125" customFormat="1">
      <c r="A50" s="127"/>
      <c r="B50" s="56"/>
      <c r="C50" s="56"/>
      <c r="D50" s="56"/>
      <c r="E50" s="56"/>
      <c r="F50" s="56"/>
      <c r="G50" s="56"/>
      <c r="H50" s="56"/>
      <c r="I50" s="56"/>
      <c r="J50" s="56"/>
    </row>
    <row r="51" spans="1:10" s="129" customFormat="1" ht="15.6" customHeight="1">
      <c r="A51" s="377" t="s">
        <v>367</v>
      </c>
      <c r="B51" s="377"/>
      <c r="C51" s="377"/>
      <c r="D51" s="377"/>
      <c r="E51" s="377"/>
      <c r="F51" s="377"/>
      <c r="G51" s="377"/>
      <c r="H51" s="377"/>
      <c r="I51" s="377"/>
      <c r="J51" s="377"/>
    </row>
    <row r="52" spans="1:10" s="129" customFormat="1" ht="14.25" customHeight="1">
      <c r="A52" s="377" t="s">
        <v>362</v>
      </c>
      <c r="B52" s="377"/>
      <c r="C52" s="377"/>
      <c r="D52" s="377"/>
      <c r="E52" s="377"/>
      <c r="F52" s="377"/>
      <c r="G52" s="377"/>
      <c r="H52" s="377"/>
      <c r="I52" s="377"/>
      <c r="J52" s="377"/>
    </row>
    <row r="53" spans="1:10" s="129" customFormat="1" ht="15.75" thickBot="1">
      <c r="A53" s="130"/>
      <c r="B53" s="131"/>
      <c r="C53" s="131"/>
      <c r="D53" s="131"/>
      <c r="E53" s="131"/>
      <c r="F53" s="131"/>
      <c r="G53" s="131"/>
      <c r="H53" s="131"/>
      <c r="I53" s="131"/>
    </row>
    <row r="54" spans="1:10" s="129" customFormat="1" ht="15" customHeight="1" thickBot="1">
      <c r="A54" s="134" t="s">
        <v>84</v>
      </c>
      <c r="B54" s="378" t="s">
        <v>153</v>
      </c>
      <c r="C54" s="379"/>
      <c r="D54" s="379"/>
      <c r="E54" s="166" t="s">
        <v>154</v>
      </c>
      <c r="F54" s="167" t="s">
        <v>419</v>
      </c>
      <c r="G54" s="140"/>
      <c r="H54" s="140"/>
      <c r="I54" s="140"/>
      <c r="J54" s="140"/>
    </row>
    <row r="55" spans="1:10" s="129" customFormat="1" ht="15" customHeight="1" thickBot="1">
      <c r="A55" s="136">
        <v>1</v>
      </c>
      <c r="B55" s="378">
        <v>2</v>
      </c>
      <c r="C55" s="379"/>
      <c r="D55" s="379"/>
      <c r="E55" s="171">
        <v>3</v>
      </c>
      <c r="F55" s="170">
        <v>4</v>
      </c>
      <c r="G55" s="140"/>
      <c r="H55" s="140"/>
      <c r="I55" s="140"/>
      <c r="J55" s="140"/>
    </row>
    <row r="56" spans="1:10" s="129" customFormat="1" ht="15.75" thickBot="1">
      <c r="A56" s="136">
        <v>2</v>
      </c>
      <c r="B56" s="369"/>
      <c r="C56" s="370"/>
      <c r="D56" s="370"/>
      <c r="E56" s="175" t="s">
        <v>455</v>
      </c>
      <c r="F56" s="176">
        <v>37500</v>
      </c>
      <c r="G56" s="165"/>
      <c r="H56" s="165"/>
      <c r="I56" s="141"/>
      <c r="J56" s="141"/>
    </row>
    <row r="57" spans="1:10" s="129" customFormat="1" ht="15.75" thickBot="1">
      <c r="A57" s="136">
        <v>3</v>
      </c>
      <c r="B57" s="369"/>
      <c r="C57" s="370"/>
      <c r="D57" s="370"/>
      <c r="E57" s="175" t="s">
        <v>456</v>
      </c>
      <c r="F57" s="176">
        <v>4667</v>
      </c>
      <c r="G57" s="165"/>
      <c r="H57" s="165"/>
      <c r="I57" s="141"/>
      <c r="J57" s="141"/>
    </row>
    <row r="58" spans="1:10" s="129" customFormat="1" ht="15.75" thickBot="1">
      <c r="A58" s="136">
        <v>4</v>
      </c>
      <c r="B58" s="369"/>
      <c r="C58" s="370"/>
      <c r="D58" s="370"/>
      <c r="E58" s="175" t="s">
        <v>457</v>
      </c>
      <c r="F58" s="176">
        <v>100757.68</v>
      </c>
      <c r="G58" s="165"/>
      <c r="H58" s="165"/>
      <c r="I58" s="141"/>
      <c r="J58" s="141"/>
    </row>
    <row r="59" spans="1:10" s="129" customFormat="1" ht="15.75" thickBot="1">
      <c r="A59" s="136">
        <v>5</v>
      </c>
      <c r="B59" s="369"/>
      <c r="C59" s="370"/>
      <c r="D59" s="370"/>
      <c r="E59" s="175" t="s">
        <v>458</v>
      </c>
      <c r="F59" s="176">
        <v>15441309.32</v>
      </c>
      <c r="G59" s="165"/>
      <c r="H59" s="165"/>
      <c r="I59" s="141"/>
      <c r="J59" s="141"/>
    </row>
    <row r="60" spans="1:10" s="129" customFormat="1" ht="15.75" thickBot="1">
      <c r="A60" s="136">
        <v>6</v>
      </c>
      <c r="B60" s="369"/>
      <c r="C60" s="370"/>
      <c r="D60" s="370"/>
      <c r="E60" s="175" t="s">
        <v>459</v>
      </c>
      <c r="F60" s="176">
        <v>2585700</v>
      </c>
      <c r="G60" s="165"/>
      <c r="H60" s="165"/>
      <c r="I60" s="141"/>
      <c r="J60" s="141"/>
    </row>
    <row r="61" spans="1:10" s="129" customFormat="1" ht="15.75" thickBot="1">
      <c r="A61" s="136">
        <v>7</v>
      </c>
      <c r="B61" s="369"/>
      <c r="C61" s="370"/>
      <c r="D61" s="370"/>
      <c r="E61" s="175" t="s">
        <v>460</v>
      </c>
      <c r="F61" s="176">
        <v>6000</v>
      </c>
      <c r="G61" s="165"/>
      <c r="H61" s="165"/>
      <c r="I61" s="141"/>
      <c r="J61" s="141"/>
    </row>
    <row r="62" spans="1:10" s="129" customFormat="1" ht="15.75" thickBot="1">
      <c r="A62" s="136">
        <v>8</v>
      </c>
      <c r="B62" s="369"/>
      <c r="C62" s="370"/>
      <c r="D62" s="370"/>
      <c r="E62" s="175" t="s">
        <v>461</v>
      </c>
      <c r="F62" s="176">
        <v>136500</v>
      </c>
      <c r="G62" s="165"/>
      <c r="H62" s="165"/>
      <c r="I62" s="141"/>
      <c r="J62" s="141"/>
    </row>
    <row r="63" spans="1:10" s="129" customFormat="1" ht="15.75" thickBot="1">
      <c r="A63" s="136">
        <v>9</v>
      </c>
      <c r="B63" s="369"/>
      <c r="C63" s="370"/>
      <c r="D63" s="370"/>
      <c r="E63" s="175" t="s">
        <v>462</v>
      </c>
      <c r="F63" s="176">
        <v>154000</v>
      </c>
      <c r="G63" s="165"/>
      <c r="H63" s="165"/>
      <c r="I63" s="141"/>
      <c r="J63" s="141"/>
    </row>
    <row r="64" spans="1:10" s="129" customFormat="1" ht="15.75" thickBot="1">
      <c r="A64" s="136">
        <v>10</v>
      </c>
      <c r="B64" s="369"/>
      <c r="C64" s="370"/>
      <c r="D64" s="370"/>
      <c r="E64" s="175" t="s">
        <v>463</v>
      </c>
      <c r="F64" s="176">
        <v>621800</v>
      </c>
      <c r="G64" s="165"/>
      <c r="H64" s="165"/>
      <c r="I64" s="141"/>
      <c r="J64" s="141"/>
    </row>
    <row r="65" spans="1:10" s="129" customFormat="1" ht="15.75" thickBot="1">
      <c r="A65" s="136">
        <v>11</v>
      </c>
      <c r="B65" s="369"/>
      <c r="C65" s="370"/>
      <c r="D65" s="370"/>
      <c r="E65" s="175" t="s">
        <v>464</v>
      </c>
      <c r="F65" s="176">
        <v>970371.1</v>
      </c>
      <c r="G65" s="165"/>
      <c r="H65" s="165"/>
      <c r="I65" s="141"/>
      <c r="J65" s="141"/>
    </row>
    <row r="66" spans="1:10" s="129" customFormat="1" ht="15.75" thickBot="1">
      <c r="A66" s="136">
        <v>12</v>
      </c>
      <c r="B66" s="369"/>
      <c r="C66" s="370"/>
      <c r="D66" s="403"/>
      <c r="E66" s="175" t="s">
        <v>465</v>
      </c>
      <c r="F66" s="176">
        <v>78120</v>
      </c>
      <c r="G66" s="165"/>
      <c r="H66" s="165"/>
      <c r="I66" s="141"/>
      <c r="J66" s="141"/>
    </row>
    <row r="67" spans="1:10" s="129" customFormat="1" ht="15.75" thickBot="1">
      <c r="A67" s="136">
        <v>13</v>
      </c>
      <c r="B67" s="369"/>
      <c r="C67" s="370"/>
      <c r="D67" s="403"/>
      <c r="E67" s="175" t="s">
        <v>466</v>
      </c>
      <c r="F67" s="176">
        <v>6834.39</v>
      </c>
      <c r="G67" s="165"/>
      <c r="H67" s="165"/>
      <c r="I67" s="141"/>
      <c r="J67" s="141"/>
    </row>
    <row r="68" spans="1:10" s="129" customFormat="1" ht="15.75" thickBot="1">
      <c r="A68" s="136">
        <v>14</v>
      </c>
      <c r="B68" s="369"/>
      <c r="C68" s="370"/>
      <c r="D68" s="403"/>
      <c r="E68" s="175" t="s">
        <v>467</v>
      </c>
      <c r="F68" s="176">
        <v>99808900</v>
      </c>
      <c r="G68" s="165"/>
      <c r="H68" s="165"/>
      <c r="I68" s="141"/>
      <c r="J68" s="141"/>
    </row>
    <row r="69" spans="1:10" s="129" customFormat="1" ht="15.75" thickBot="1">
      <c r="A69" s="136">
        <v>15</v>
      </c>
      <c r="B69" s="369"/>
      <c r="C69" s="370"/>
      <c r="D69" s="370"/>
      <c r="E69" s="175" t="s">
        <v>468</v>
      </c>
      <c r="F69" s="176">
        <v>202000</v>
      </c>
      <c r="G69" s="165"/>
      <c r="H69" s="165"/>
      <c r="I69" s="141"/>
      <c r="J69" s="141"/>
    </row>
    <row r="70" spans="1:10" s="129" customFormat="1" ht="15.75" thickBot="1">
      <c r="A70" s="136">
        <v>16</v>
      </c>
      <c r="B70" s="369"/>
      <c r="C70" s="370"/>
      <c r="D70" s="370"/>
      <c r="E70" s="175" t="s">
        <v>469</v>
      </c>
      <c r="F70" s="176">
        <v>1132760</v>
      </c>
      <c r="G70" s="165"/>
      <c r="H70" s="165"/>
      <c r="I70" s="141"/>
      <c r="J70" s="141"/>
    </row>
    <row r="71" spans="1:10" s="129" customFormat="1" ht="15.75" thickBot="1">
      <c r="A71" s="136">
        <v>17</v>
      </c>
      <c r="B71" s="369"/>
      <c r="C71" s="370"/>
      <c r="D71" s="370"/>
      <c r="E71" s="175" t="s">
        <v>470</v>
      </c>
      <c r="F71" s="176">
        <v>2171473.6800000002</v>
      </c>
      <c r="G71" s="165"/>
      <c r="H71" s="165"/>
      <c r="I71" s="141"/>
      <c r="J71" s="141"/>
    </row>
    <row r="72" spans="1:10" s="129" customFormat="1" ht="15.75" thickBot="1">
      <c r="A72" s="136">
        <v>18</v>
      </c>
      <c r="B72" s="369"/>
      <c r="C72" s="370"/>
      <c r="D72" s="370"/>
      <c r="E72" s="175" t="s">
        <v>471</v>
      </c>
      <c r="F72" s="176">
        <v>233.85</v>
      </c>
      <c r="G72" s="165"/>
      <c r="H72" s="165"/>
      <c r="I72" s="141"/>
      <c r="J72" s="141"/>
    </row>
    <row r="73" spans="1:10" s="129" customFormat="1" ht="15.75" thickBot="1">
      <c r="A73" s="136">
        <v>19</v>
      </c>
      <c r="B73" s="369"/>
      <c r="C73" s="370"/>
      <c r="D73" s="370"/>
      <c r="E73" s="175" t="s">
        <v>472</v>
      </c>
      <c r="F73" s="176">
        <v>711300</v>
      </c>
      <c r="G73" s="165"/>
      <c r="H73" s="165"/>
      <c r="I73" s="141"/>
      <c r="J73" s="141"/>
    </row>
    <row r="74" spans="1:10" s="129" customFormat="1" ht="15.75" thickBot="1">
      <c r="A74" s="136">
        <v>20</v>
      </c>
      <c r="B74" s="369"/>
      <c r="C74" s="370"/>
      <c r="D74" s="370"/>
      <c r="E74" s="175" t="s">
        <v>473</v>
      </c>
      <c r="F74" s="176">
        <v>636641.28000000003</v>
      </c>
      <c r="G74" s="165"/>
      <c r="H74" s="165"/>
      <c r="I74" s="141"/>
      <c r="J74" s="141"/>
    </row>
    <row r="75" spans="1:10" s="129" customFormat="1" ht="15.75" thickBot="1">
      <c r="A75" s="136">
        <v>21</v>
      </c>
      <c r="B75" s="369"/>
      <c r="C75" s="370"/>
      <c r="D75" s="370"/>
      <c r="E75" s="175" t="s">
        <v>474</v>
      </c>
      <c r="F75" s="176">
        <v>50000</v>
      </c>
      <c r="G75" s="165"/>
      <c r="H75" s="165"/>
      <c r="I75" s="141"/>
      <c r="J75" s="141"/>
    </row>
    <row r="76" spans="1:10" s="129" customFormat="1" ht="15.75" thickBot="1">
      <c r="A76" s="136">
        <v>22</v>
      </c>
      <c r="B76" s="369"/>
      <c r="C76" s="370"/>
      <c r="D76" s="370"/>
      <c r="E76" s="175" t="s">
        <v>475</v>
      </c>
      <c r="F76" s="176">
        <v>144000</v>
      </c>
      <c r="G76" s="165"/>
      <c r="H76" s="165"/>
      <c r="I76" s="141"/>
      <c r="J76" s="141"/>
    </row>
    <row r="77" spans="1:10" s="129" customFormat="1" ht="15.75" thickBot="1">
      <c r="A77" s="136">
        <v>23</v>
      </c>
      <c r="B77" s="369"/>
      <c r="C77" s="370"/>
      <c r="D77" s="370"/>
      <c r="E77" s="175" t="s">
        <v>476</v>
      </c>
      <c r="F77" s="176">
        <v>799032.87</v>
      </c>
      <c r="G77" s="165"/>
      <c r="H77" s="165"/>
      <c r="I77" s="141"/>
      <c r="J77" s="141"/>
    </row>
    <row r="78" spans="1:10" s="129" customFormat="1" ht="15.75" thickBot="1">
      <c r="A78" s="136">
        <v>24</v>
      </c>
      <c r="B78" s="173"/>
      <c r="C78" s="174"/>
      <c r="D78" s="174"/>
      <c r="E78" s="175" t="s">
        <v>477</v>
      </c>
      <c r="F78" s="176">
        <v>170000</v>
      </c>
      <c r="G78" s="165"/>
      <c r="H78" s="165"/>
      <c r="I78" s="141"/>
      <c r="J78" s="141"/>
    </row>
    <row r="79" spans="1:10" s="129" customFormat="1" ht="15.75" thickBot="1">
      <c r="A79" s="136">
        <v>25</v>
      </c>
      <c r="B79" s="173"/>
      <c r="C79" s="174"/>
      <c r="D79" s="174"/>
      <c r="E79" s="175" t="s">
        <v>478</v>
      </c>
      <c r="F79" s="176">
        <v>190000</v>
      </c>
      <c r="G79" s="165"/>
      <c r="H79" s="165"/>
      <c r="I79" s="141"/>
      <c r="J79" s="141"/>
    </row>
    <row r="80" spans="1:10" s="129" customFormat="1" ht="15.75" thickBot="1">
      <c r="A80" s="136">
        <v>26</v>
      </c>
      <c r="B80" s="173"/>
      <c r="C80" s="174"/>
      <c r="D80" s="174"/>
      <c r="E80" s="175" t="s">
        <v>479</v>
      </c>
      <c r="F80" s="176">
        <v>650000</v>
      </c>
      <c r="G80" s="165"/>
      <c r="H80" s="165"/>
      <c r="I80" s="141"/>
      <c r="J80" s="141"/>
    </row>
    <row r="81" spans="1:10" s="129" customFormat="1" ht="15.75" thickBot="1">
      <c r="A81" s="136">
        <v>27</v>
      </c>
      <c r="B81" s="173"/>
      <c r="C81" s="174"/>
      <c r="D81" s="174"/>
      <c r="E81" s="175" t="s">
        <v>480</v>
      </c>
      <c r="F81" s="176">
        <v>2102400</v>
      </c>
      <c r="G81" s="165"/>
      <c r="H81" s="165"/>
      <c r="I81" s="141"/>
      <c r="J81" s="141"/>
    </row>
    <row r="82" spans="1:10" s="129" customFormat="1" ht="15.75" thickBot="1">
      <c r="A82" s="136">
        <v>28</v>
      </c>
      <c r="B82" s="173"/>
      <c r="C82" s="174"/>
      <c r="D82" s="174"/>
      <c r="E82" s="175" t="s">
        <v>481</v>
      </c>
      <c r="F82" s="176">
        <v>9200</v>
      </c>
      <c r="G82" s="165"/>
      <c r="H82" s="165"/>
      <c r="I82" s="141"/>
      <c r="J82" s="141"/>
    </row>
    <row r="83" spans="1:10" s="129" customFormat="1" ht="15.75" thickBot="1">
      <c r="A83" s="136">
        <v>29</v>
      </c>
      <c r="B83" s="173"/>
      <c r="C83" s="174"/>
      <c r="D83" s="174"/>
      <c r="E83" s="175" t="s">
        <v>482</v>
      </c>
      <c r="F83" s="176">
        <v>705470.77</v>
      </c>
      <c r="G83" s="165"/>
      <c r="H83" s="165"/>
      <c r="I83" s="141"/>
      <c r="J83" s="141"/>
    </row>
    <row r="84" spans="1:10" s="129" customFormat="1" ht="15.75" thickBot="1">
      <c r="A84" s="136">
        <v>30</v>
      </c>
      <c r="B84" s="173"/>
      <c r="C84" s="174"/>
      <c r="D84" s="174"/>
      <c r="E84" s="175" t="s">
        <v>483</v>
      </c>
      <c r="F84" s="176">
        <v>6519400</v>
      </c>
      <c r="G84" s="165"/>
      <c r="H84" s="165"/>
      <c r="I84" s="141"/>
      <c r="J84" s="141"/>
    </row>
    <row r="85" spans="1:10" s="129" customFormat="1" ht="15.75" thickBot="1">
      <c r="A85" s="136">
        <v>31</v>
      </c>
      <c r="B85" s="173"/>
      <c r="C85" s="174"/>
      <c r="D85" s="174"/>
      <c r="E85" s="175" t="s">
        <v>484</v>
      </c>
      <c r="F85" s="176">
        <v>1115000</v>
      </c>
      <c r="G85" s="165"/>
      <c r="H85" s="165"/>
      <c r="I85" s="141"/>
      <c r="J85" s="141"/>
    </row>
    <row r="86" spans="1:10" s="129" customFormat="1" ht="15.75" thickBot="1">
      <c r="A86" s="138"/>
      <c r="B86" s="401" t="s">
        <v>142</v>
      </c>
      <c r="C86" s="402" t="s">
        <v>67</v>
      </c>
      <c r="D86" s="402">
        <f>SUM(D56:D85)</f>
        <v>0</v>
      </c>
      <c r="E86" s="168" t="s">
        <v>67</v>
      </c>
      <c r="F86" s="169">
        <f>SUM(F56:F85)</f>
        <v>137261371.94</v>
      </c>
      <c r="H86" s="165">
        <f>SUM(H56:H85)</f>
        <v>0</v>
      </c>
      <c r="I86" s="141"/>
      <c r="J86" s="141"/>
    </row>
    <row r="87" spans="1:10" s="129" customFormat="1" ht="15">
      <c r="A87" s="130"/>
      <c r="B87" s="131"/>
      <c r="C87" s="131"/>
      <c r="D87" s="131"/>
      <c r="E87" s="131"/>
      <c r="F87" s="131"/>
      <c r="G87" s="131"/>
      <c r="H87" s="131"/>
      <c r="I87" s="131"/>
    </row>
    <row r="88" spans="1:10" s="129" customFormat="1" ht="17.25" customHeight="1">
      <c r="A88" s="377" t="s">
        <v>368</v>
      </c>
      <c r="B88" s="377"/>
      <c r="C88" s="377"/>
      <c r="D88" s="377"/>
      <c r="E88" s="377"/>
      <c r="F88" s="377"/>
      <c r="G88" s="377"/>
      <c r="H88" s="377"/>
      <c r="I88" s="377"/>
      <c r="J88" s="377"/>
    </row>
    <row r="89" spans="1:10" s="129" customFormat="1" ht="14.25" customHeight="1">
      <c r="A89" s="143"/>
      <c r="B89" s="143"/>
      <c r="C89" s="143"/>
      <c r="D89" s="143"/>
      <c r="E89" s="143"/>
      <c r="F89" s="143"/>
      <c r="G89" s="143"/>
      <c r="H89" s="143"/>
      <c r="I89" s="143"/>
      <c r="J89" s="143"/>
    </row>
    <row r="90" spans="1:10" s="129" customFormat="1" ht="18" customHeight="1">
      <c r="A90" s="404" t="s">
        <v>363</v>
      </c>
      <c r="B90" s="404"/>
      <c r="C90" s="404"/>
      <c r="D90" s="404"/>
      <c r="E90" s="404"/>
      <c r="F90" s="404"/>
      <c r="G90" s="404"/>
      <c r="H90" s="131"/>
      <c r="I90" s="131"/>
    </row>
    <row r="91" spans="1:10" s="129" customFormat="1" ht="30.75" customHeight="1">
      <c r="A91" s="405" t="s">
        <v>364</v>
      </c>
      <c r="B91" s="405"/>
      <c r="C91" s="405"/>
      <c r="D91" s="405"/>
      <c r="E91" s="405"/>
      <c r="F91" s="405"/>
      <c r="G91" s="405"/>
      <c r="H91" s="405"/>
      <c r="I91" s="405"/>
      <c r="J91" s="405"/>
    </row>
    <row r="92" spans="1:10" ht="24" customHeight="1">
      <c r="A92" s="377" t="s">
        <v>197</v>
      </c>
      <c r="B92" s="377"/>
      <c r="C92" s="377"/>
      <c r="D92" s="377"/>
      <c r="E92" s="377"/>
      <c r="F92" s="377"/>
      <c r="G92" s="377"/>
      <c r="H92" s="377"/>
      <c r="I92" s="377"/>
      <c r="J92" s="377"/>
    </row>
    <row r="93" spans="1:10" ht="13.5" thickBot="1">
      <c r="A93" s="127"/>
      <c r="B93" s="56"/>
      <c r="C93" s="56"/>
      <c r="D93" s="56"/>
      <c r="E93" s="56"/>
      <c r="F93" s="56"/>
      <c r="G93" s="56"/>
      <c r="H93" s="56"/>
      <c r="I93" s="56"/>
      <c r="J93" s="56"/>
    </row>
    <row r="94" spans="1:10" ht="30" customHeight="1" thickBot="1">
      <c r="A94" s="381" t="s">
        <v>84</v>
      </c>
      <c r="B94" s="381" t="s">
        <v>155</v>
      </c>
      <c r="C94" s="381" t="s">
        <v>156</v>
      </c>
      <c r="D94" s="384" t="s">
        <v>157</v>
      </c>
      <c r="E94" s="386"/>
      <c r="F94" s="386"/>
      <c r="G94" s="385"/>
      <c r="H94" s="381" t="s">
        <v>158</v>
      </c>
      <c r="I94" s="381" t="s">
        <v>159</v>
      </c>
      <c r="J94" s="381" t="s">
        <v>160</v>
      </c>
    </row>
    <row r="95" spans="1:10" ht="13.5" thickBot="1">
      <c r="A95" s="382"/>
      <c r="B95" s="382"/>
      <c r="C95" s="382"/>
      <c r="D95" s="381" t="s">
        <v>109</v>
      </c>
      <c r="E95" s="384" t="s">
        <v>29</v>
      </c>
      <c r="F95" s="386"/>
      <c r="G95" s="385"/>
      <c r="H95" s="382"/>
      <c r="I95" s="382"/>
      <c r="J95" s="382"/>
    </row>
    <row r="96" spans="1:10" ht="39" thickBot="1">
      <c r="A96" s="383"/>
      <c r="B96" s="383"/>
      <c r="C96" s="383"/>
      <c r="D96" s="383"/>
      <c r="E96" s="9" t="s">
        <v>161</v>
      </c>
      <c r="F96" s="9" t="s">
        <v>162</v>
      </c>
      <c r="G96" s="9" t="s">
        <v>163</v>
      </c>
      <c r="H96" s="383"/>
      <c r="I96" s="383"/>
      <c r="J96" s="383"/>
    </row>
    <row r="97" spans="1:11" ht="13.5" thickBot="1">
      <c r="A97" s="61">
        <v>1</v>
      </c>
      <c r="B97" s="9">
        <v>2</v>
      </c>
      <c r="C97" s="9">
        <v>3</v>
      </c>
      <c r="D97" s="9">
        <v>4</v>
      </c>
      <c r="E97" s="9">
        <v>5</v>
      </c>
      <c r="F97" s="9">
        <v>6</v>
      </c>
      <c r="G97" s="9">
        <v>7</v>
      </c>
      <c r="H97" s="9">
        <v>8</v>
      </c>
      <c r="I97" s="9">
        <v>9</v>
      </c>
      <c r="J97" s="9">
        <v>10</v>
      </c>
    </row>
    <row r="98" spans="1:11" ht="13.5" thickBot="1">
      <c r="A98" s="61">
        <v>1</v>
      </c>
      <c r="B98" s="75" t="s">
        <v>235</v>
      </c>
      <c r="C98" s="66">
        <v>12</v>
      </c>
      <c r="D98" s="66">
        <f>E98+F98+G98</f>
        <v>25571.843333333331</v>
      </c>
      <c r="E98" s="66">
        <f>(125240+126976)/C98</f>
        <v>21018</v>
      </c>
      <c r="F98" s="66">
        <f>(843.2+1000+1488)/C98</f>
        <v>277.59999999999997</v>
      </c>
      <c r="G98" s="66">
        <f>(38790.92+12524)/12</f>
        <v>4276.2433333333329</v>
      </c>
      <c r="H98" s="66">
        <v>0</v>
      </c>
      <c r="I98" s="66">
        <v>1</v>
      </c>
      <c r="J98" s="66">
        <f>(C98*D98*(1+H98/100)*I98*12)</f>
        <v>3682345.44</v>
      </c>
      <c r="K98" s="58"/>
    </row>
    <row r="99" spans="1:11" ht="13.5" thickBot="1">
      <c r="A99" s="61">
        <v>2</v>
      </c>
      <c r="B99" s="75" t="s">
        <v>236</v>
      </c>
      <c r="C99" s="66">
        <v>216.62</v>
      </c>
      <c r="D99" s="66">
        <f>E99+F99+G99</f>
        <v>18044.457113839901</v>
      </c>
      <c r="E99" s="66">
        <f>(2225021.4+270964.44+10314.13+556255.35)/C99</f>
        <v>14137.915797248637</v>
      </c>
      <c r="F99" s="66">
        <f>(33145.2+321521.35+73552.05+136474.95+49640.85)/C99</f>
        <v>2836.0003693103131</v>
      </c>
      <c r="G99" s="66">
        <f>(231900.58)/C99</f>
        <v>1070.5409472809527</v>
      </c>
      <c r="H99" s="66">
        <v>0</v>
      </c>
      <c r="I99" s="66">
        <v>1</v>
      </c>
      <c r="J99" s="66">
        <f>(C99*D99*(1+H99/100)*I99*12)+0.12</f>
        <v>46905483.719999991</v>
      </c>
      <c r="K99" s="58"/>
    </row>
    <row r="100" spans="1:11" ht="26.25" thickBot="1">
      <c r="A100" s="61">
        <v>3</v>
      </c>
      <c r="B100" s="75" t="s">
        <v>237</v>
      </c>
      <c r="C100" s="66">
        <v>4</v>
      </c>
      <c r="D100" s="66">
        <f t="shared" ref="D100:D101" si="0">E100+F100+G100</f>
        <v>15768</v>
      </c>
      <c r="E100" s="66">
        <f>(25800+4788+12130+1662)/C100</f>
        <v>11095</v>
      </c>
      <c r="F100" s="66">
        <v>0</v>
      </c>
      <c r="G100" s="66">
        <f>(16112+2580)/C100</f>
        <v>4673</v>
      </c>
      <c r="H100" s="66">
        <v>0</v>
      </c>
      <c r="I100" s="66">
        <v>1</v>
      </c>
      <c r="J100" s="66">
        <f>(C100*D100*(1+H100/100)*I100*12)+0.12</f>
        <v>756864.12</v>
      </c>
      <c r="K100" s="58"/>
    </row>
    <row r="101" spans="1:11" ht="26.25" thickBot="1">
      <c r="A101" s="61">
        <v>4</v>
      </c>
      <c r="B101" s="75" t="s">
        <v>238</v>
      </c>
      <c r="C101" s="66">
        <v>60</v>
      </c>
      <c r="D101" s="66">
        <f t="shared" si="0"/>
        <v>12231.890666666666</v>
      </c>
      <c r="E101" s="66">
        <f>(338112+84528+4466)/C101</f>
        <v>7118.4333333333334</v>
      </c>
      <c r="F101" s="66">
        <f>(2552+223.28+24181.22)/C101</f>
        <v>449.27499999999998</v>
      </c>
      <c r="G101" s="66">
        <f>(246039.74+33811.2)/C101</f>
        <v>4664.1823333333332</v>
      </c>
      <c r="H101" s="66">
        <v>0</v>
      </c>
      <c r="I101" s="66">
        <v>1</v>
      </c>
      <c r="J101" s="66">
        <f>(C101*D101*(1+H101/100)*I101*12)+0.01</f>
        <v>8806961.2899999991</v>
      </c>
      <c r="K101" s="58"/>
    </row>
    <row r="102" spans="1:11" ht="13.5" thickBot="1">
      <c r="A102" s="384" t="s">
        <v>142</v>
      </c>
      <c r="B102" s="385"/>
      <c r="C102" s="66" t="s">
        <v>67</v>
      </c>
      <c r="D102" s="66" t="s">
        <v>67</v>
      </c>
      <c r="E102" s="66" t="s">
        <v>67</v>
      </c>
      <c r="F102" s="66" t="s">
        <v>67</v>
      </c>
      <c r="G102" s="66" t="s">
        <v>67</v>
      </c>
      <c r="H102" s="66" t="s">
        <v>67</v>
      </c>
      <c r="I102" s="66" t="s">
        <v>67</v>
      </c>
      <c r="J102" s="66">
        <f>SUM(J98:J101)</f>
        <v>60151654.569999985</v>
      </c>
      <c r="K102" s="58"/>
    </row>
    <row r="103" spans="1:11" s="129" customFormat="1" ht="14.45" customHeight="1">
      <c r="A103" s="147" t="s">
        <v>369</v>
      </c>
      <c r="B103" s="147"/>
      <c r="C103" s="147"/>
      <c r="D103" s="131"/>
      <c r="E103" s="144">
        <f>I103/J102*100</f>
        <v>150.10991907948778</v>
      </c>
      <c r="F103" s="131" t="s">
        <v>370</v>
      </c>
      <c r="G103" s="131"/>
      <c r="H103" s="131"/>
      <c r="I103" s="162">
        <f>'2025'!D29</f>
        <v>90293600</v>
      </c>
      <c r="J103" s="131" t="s">
        <v>371</v>
      </c>
    </row>
    <row r="104" spans="1:11" s="129" customFormat="1" ht="15">
      <c r="A104" s="130"/>
      <c r="B104" s="131"/>
      <c r="C104" s="131"/>
      <c r="D104" s="131"/>
      <c r="E104" s="131"/>
      <c r="F104" s="131"/>
      <c r="G104" s="131"/>
      <c r="H104" s="131"/>
      <c r="I104" s="131"/>
    </row>
    <row r="105" spans="1:11" s="129" customFormat="1" ht="15">
      <c r="A105" s="377" t="s">
        <v>198</v>
      </c>
      <c r="B105" s="377"/>
      <c r="C105" s="377"/>
      <c r="D105" s="377"/>
      <c r="E105" s="377"/>
      <c r="F105" s="377"/>
      <c r="G105" s="377"/>
      <c r="H105" s="377"/>
      <c r="I105" s="377"/>
      <c r="J105" s="377"/>
    </row>
    <row r="106" spans="1:11" s="129" customFormat="1" ht="15">
      <c r="A106" s="377" t="s">
        <v>165</v>
      </c>
      <c r="B106" s="377"/>
      <c r="C106" s="377"/>
      <c r="D106" s="377"/>
      <c r="E106" s="377"/>
      <c r="F106" s="377"/>
      <c r="G106" s="377"/>
      <c r="H106" s="377"/>
      <c r="I106" s="377"/>
      <c r="J106" s="377"/>
    </row>
    <row r="107" spans="1:11" s="129" customFormat="1" ht="15">
      <c r="A107" s="377" t="s">
        <v>372</v>
      </c>
      <c r="B107" s="377"/>
      <c r="C107" s="377"/>
      <c r="D107" s="377"/>
      <c r="E107" s="377"/>
      <c r="F107" s="377"/>
      <c r="G107" s="377"/>
      <c r="H107" s="377"/>
      <c r="I107" s="377"/>
      <c r="J107" s="377"/>
    </row>
    <row r="108" spans="1:11" s="129" customFormat="1" ht="15.75" thickBot="1">
      <c r="A108" s="145"/>
      <c r="B108" s="145"/>
      <c r="C108" s="145"/>
      <c r="D108" s="145"/>
      <c r="E108" s="145"/>
      <c r="F108" s="145"/>
      <c r="G108" s="131"/>
      <c r="H108" s="131"/>
      <c r="I108" s="131"/>
    </row>
    <row r="109" spans="1:11" s="129" customFormat="1" ht="65.25" customHeight="1" thickBot="1">
      <c r="A109" s="134" t="s">
        <v>84</v>
      </c>
      <c r="B109" s="378" t="s">
        <v>166</v>
      </c>
      <c r="C109" s="379"/>
      <c r="D109" s="380"/>
      <c r="E109" s="378" t="s">
        <v>167</v>
      </c>
      <c r="F109" s="380"/>
      <c r="G109" s="378" t="s">
        <v>168</v>
      </c>
      <c r="H109" s="380"/>
      <c r="I109" s="131"/>
    </row>
    <row r="110" spans="1:11" s="129" customFormat="1" ht="15.75" thickBot="1">
      <c r="A110" s="136">
        <v>1</v>
      </c>
      <c r="B110" s="378">
        <v>2</v>
      </c>
      <c r="C110" s="379"/>
      <c r="D110" s="380"/>
      <c r="E110" s="378">
        <v>3</v>
      </c>
      <c r="F110" s="380"/>
      <c r="G110" s="378">
        <v>4</v>
      </c>
      <c r="H110" s="380"/>
      <c r="I110" s="131"/>
    </row>
    <row r="111" spans="1:11" s="129" customFormat="1" ht="30.6" customHeight="1" thickBot="1">
      <c r="A111" s="136">
        <v>1</v>
      </c>
      <c r="B111" s="388" t="s">
        <v>373</v>
      </c>
      <c r="C111" s="389"/>
      <c r="D111" s="390"/>
      <c r="E111" s="391">
        <f>I103-8694500</f>
        <v>81599100</v>
      </c>
      <c r="F111" s="392"/>
      <c r="G111" s="391">
        <f>E111*22%-4241.92</f>
        <v>17947560.079999998</v>
      </c>
      <c r="H111" s="392"/>
      <c r="I111" s="131"/>
      <c r="J111" s="387"/>
      <c r="K111" s="387"/>
    </row>
    <row r="112" spans="1:11" s="129" customFormat="1" ht="30" customHeight="1" thickBot="1">
      <c r="A112" s="136">
        <v>2</v>
      </c>
      <c r="B112" s="388" t="s">
        <v>374</v>
      </c>
      <c r="C112" s="389"/>
      <c r="D112" s="390"/>
      <c r="E112" s="391">
        <f>E111</f>
        <v>81599100</v>
      </c>
      <c r="F112" s="392"/>
      <c r="G112" s="391">
        <f>E112*2.9%</f>
        <v>2366373.9</v>
      </c>
      <c r="H112" s="392"/>
      <c r="I112" s="131"/>
      <c r="J112" s="387"/>
      <c r="K112" s="387"/>
    </row>
    <row r="113" spans="1:11" s="129" customFormat="1" ht="29.45" customHeight="1" thickBot="1">
      <c r="A113" s="136">
        <v>3</v>
      </c>
      <c r="B113" s="388" t="s">
        <v>375</v>
      </c>
      <c r="C113" s="389"/>
      <c r="D113" s="390"/>
      <c r="E113" s="391">
        <f>E111</f>
        <v>81599100</v>
      </c>
      <c r="F113" s="392"/>
      <c r="G113" s="391">
        <f>E113*0.2%</f>
        <v>163198.20000000001</v>
      </c>
      <c r="H113" s="392"/>
      <c r="I113" s="131"/>
      <c r="J113" s="387"/>
      <c r="K113" s="387"/>
    </row>
    <row r="114" spans="1:11" s="129" customFormat="1" ht="30" customHeight="1" thickBot="1">
      <c r="A114" s="136">
        <v>4</v>
      </c>
      <c r="B114" s="388" t="s">
        <v>376</v>
      </c>
      <c r="C114" s="389"/>
      <c r="D114" s="390"/>
      <c r="E114" s="391">
        <f>E111</f>
        <v>81599100</v>
      </c>
      <c r="F114" s="392"/>
      <c r="G114" s="391">
        <f>E114*5.1%</f>
        <v>4161554.0999999996</v>
      </c>
      <c r="H114" s="392"/>
      <c r="I114" s="131"/>
      <c r="J114" s="387"/>
      <c r="K114" s="387"/>
    </row>
    <row r="115" spans="1:11" s="129" customFormat="1" ht="15.75" thickBot="1">
      <c r="A115" s="146"/>
      <c r="B115" s="378" t="s">
        <v>142</v>
      </c>
      <c r="C115" s="379"/>
      <c r="D115" s="380"/>
      <c r="E115" s="378" t="s">
        <v>67</v>
      </c>
      <c r="F115" s="380"/>
      <c r="G115" s="391">
        <f>'2025'!D33</f>
        <v>27267576.259999998</v>
      </c>
      <c r="H115" s="392"/>
      <c r="I115" s="131"/>
    </row>
    <row r="116" spans="1:11" s="129" customFormat="1" ht="15">
      <c r="A116" s="125"/>
      <c r="B116" s="125"/>
      <c r="C116" s="125"/>
      <c r="D116" s="125"/>
      <c r="E116" s="125"/>
      <c r="F116" s="125"/>
      <c r="G116" s="125"/>
      <c r="H116" s="125"/>
      <c r="I116" s="125"/>
      <c r="J116" s="125"/>
    </row>
    <row r="117" spans="1:11" s="129" customFormat="1" ht="15">
      <c r="A117" s="351" t="s">
        <v>379</v>
      </c>
      <c r="B117" s="351"/>
      <c r="C117" s="351"/>
      <c r="D117" s="351"/>
      <c r="E117" s="351"/>
      <c r="F117" s="351"/>
      <c r="G117" s="351"/>
      <c r="H117" s="351"/>
      <c r="I117" s="351"/>
      <c r="J117" s="351"/>
    </row>
    <row r="118" spans="1:11" s="129" customFormat="1" ht="15">
      <c r="A118" s="122"/>
    </row>
    <row r="119" spans="1:11" s="129" customFormat="1" ht="15" customHeight="1">
      <c r="A119" s="365" t="s">
        <v>377</v>
      </c>
      <c r="B119" s="365"/>
      <c r="C119" s="365"/>
      <c r="D119" s="365"/>
      <c r="E119" s="365"/>
      <c r="F119" s="365"/>
    </row>
    <row r="120" spans="1:11" s="129" customFormat="1" ht="15.75" customHeight="1">
      <c r="A120" s="365" t="s">
        <v>378</v>
      </c>
      <c r="B120" s="365"/>
      <c r="C120" s="365"/>
      <c r="D120" s="365"/>
      <c r="E120" s="365"/>
      <c r="F120" s="365"/>
    </row>
    <row r="121" spans="1:11" ht="13.5" thickBot="1">
      <c r="A121" s="376"/>
      <c r="B121" s="376"/>
      <c r="C121" s="376"/>
      <c r="D121" s="376"/>
      <c r="E121" s="376"/>
      <c r="F121" s="376"/>
      <c r="G121" s="56"/>
      <c r="H121" s="56"/>
      <c r="I121" s="56"/>
      <c r="J121" s="56"/>
    </row>
    <row r="122" spans="1:11" ht="26.25" thickBot="1">
      <c r="A122" s="59" t="s">
        <v>84</v>
      </c>
      <c r="B122" s="60" t="s">
        <v>150</v>
      </c>
      <c r="C122" s="60" t="s">
        <v>239</v>
      </c>
      <c r="D122" s="60" t="s">
        <v>152</v>
      </c>
      <c r="E122" s="60" t="s">
        <v>240</v>
      </c>
      <c r="F122" s="56"/>
      <c r="G122" s="56"/>
      <c r="H122" s="56"/>
      <c r="I122" s="56"/>
      <c r="J122" s="56"/>
    </row>
    <row r="123" spans="1:11" ht="13.5" thickBot="1">
      <c r="A123" s="61">
        <v>1</v>
      </c>
      <c r="B123" s="9">
        <v>2</v>
      </c>
      <c r="C123" s="9">
        <v>3</v>
      </c>
      <c r="D123" s="9">
        <v>4</v>
      </c>
      <c r="E123" s="9">
        <v>5</v>
      </c>
      <c r="F123" s="56"/>
      <c r="G123" s="56"/>
      <c r="H123" s="56"/>
      <c r="I123" s="56"/>
      <c r="J123" s="56"/>
    </row>
    <row r="124" spans="1:11" ht="26.25" thickBot="1">
      <c r="A124" s="62">
        <v>1</v>
      </c>
      <c r="B124" s="63" t="s">
        <v>201</v>
      </c>
      <c r="C124" s="65">
        <f>E124/D124</f>
        <v>400000</v>
      </c>
      <c r="D124" s="64">
        <v>12</v>
      </c>
      <c r="E124" s="65">
        <f>'2025'!F31</f>
        <v>4800000</v>
      </c>
      <c r="F124" s="56"/>
    </row>
    <row r="125" spans="1:11" ht="42.6" customHeight="1" thickBot="1">
      <c r="A125" s="62">
        <v>2</v>
      </c>
      <c r="B125" s="63" t="s">
        <v>202</v>
      </c>
      <c r="C125" s="65">
        <f>E125/D125</f>
        <v>143283.33333333334</v>
      </c>
      <c r="D125" s="64">
        <v>12</v>
      </c>
      <c r="E125" s="65">
        <f>'2025'!F47</f>
        <v>1719400</v>
      </c>
      <c r="F125" s="56"/>
    </row>
    <row r="126" spans="1:11" ht="13.5" thickBot="1">
      <c r="A126" s="62"/>
      <c r="B126" s="64" t="s">
        <v>142</v>
      </c>
      <c r="C126" s="43" t="s">
        <v>67</v>
      </c>
      <c r="D126" s="43" t="s">
        <v>67</v>
      </c>
      <c r="E126" s="65">
        <f>SUM(E124:E125)</f>
        <v>6519400</v>
      </c>
      <c r="F126" s="56"/>
    </row>
    <row r="127" spans="1:11">
      <c r="A127" s="50"/>
    </row>
    <row r="128" spans="1:11" ht="12" customHeight="1">
      <c r="A128" s="50"/>
    </row>
    <row r="129" spans="1:10" s="129" customFormat="1" ht="15">
      <c r="A129" s="351" t="s">
        <v>381</v>
      </c>
      <c r="B129" s="351"/>
      <c r="C129" s="351"/>
      <c r="D129" s="351"/>
      <c r="E129" s="351"/>
      <c r="F129" s="351"/>
      <c r="G129" s="351"/>
      <c r="H129" s="351"/>
      <c r="I129" s="351"/>
      <c r="J129" s="351"/>
    </row>
    <row r="130" spans="1:10" s="129" customFormat="1" ht="15">
      <c r="A130" s="122"/>
    </row>
    <row r="131" spans="1:10" s="129" customFormat="1" ht="15">
      <c r="A131" s="365" t="s">
        <v>380</v>
      </c>
      <c r="B131" s="364"/>
      <c r="C131" s="364"/>
      <c r="D131" s="364"/>
      <c r="E131" s="364"/>
      <c r="F131" s="364"/>
    </row>
    <row r="132" spans="1:10" s="129" customFormat="1" ht="15">
      <c r="A132" s="123" t="s">
        <v>382</v>
      </c>
      <c r="B132" s="123"/>
      <c r="C132" s="123"/>
      <c r="D132" s="123"/>
      <c r="E132" s="123"/>
      <c r="F132" s="123"/>
    </row>
    <row r="133" spans="1:10" ht="13.5" thickBot="1">
      <c r="A133" s="50"/>
    </row>
    <row r="134" spans="1:10" ht="39" thickBot="1">
      <c r="A134" s="21" t="s">
        <v>84</v>
      </c>
      <c r="B134" s="54" t="s">
        <v>150</v>
      </c>
      <c r="C134" s="54" t="s">
        <v>169</v>
      </c>
      <c r="D134" s="54" t="s">
        <v>170</v>
      </c>
      <c r="E134" s="54" t="s">
        <v>171</v>
      </c>
    </row>
    <row r="135" spans="1:10" ht="13.5" thickBot="1">
      <c r="A135" s="53">
        <v>1</v>
      </c>
      <c r="B135" s="8">
        <v>2</v>
      </c>
      <c r="C135" s="8">
        <v>3</v>
      </c>
      <c r="D135" s="8">
        <v>4</v>
      </c>
      <c r="E135" s="8">
        <v>5</v>
      </c>
    </row>
    <row r="136" spans="1:10" ht="13.5" thickBot="1">
      <c r="A136" s="23">
        <v>1</v>
      </c>
      <c r="B136" s="47" t="s">
        <v>210</v>
      </c>
      <c r="C136" s="153">
        <v>13449265</v>
      </c>
      <c r="D136" s="24">
        <v>1.5</v>
      </c>
      <c r="E136" s="44">
        <v>349583</v>
      </c>
    </row>
    <row r="137" spans="1:10" ht="21" customHeight="1" thickBot="1">
      <c r="A137" s="23">
        <v>2</v>
      </c>
      <c r="B137" s="47" t="s">
        <v>211</v>
      </c>
      <c r="C137" s="148">
        <f>E137/D137*100</f>
        <v>286363.63636363635</v>
      </c>
      <c r="D137" s="24">
        <v>2.2000000000000002</v>
      </c>
      <c r="E137" s="44">
        <v>6300</v>
      </c>
    </row>
    <row r="138" spans="1:10" ht="26.25" thickBot="1">
      <c r="A138" s="23">
        <v>3</v>
      </c>
      <c r="B138" s="47" t="s">
        <v>212</v>
      </c>
      <c r="C138" s="24" t="s">
        <v>189</v>
      </c>
      <c r="D138" s="24" t="s">
        <v>189</v>
      </c>
      <c r="E138" s="44">
        <v>7000</v>
      </c>
    </row>
    <row r="139" spans="1:10" ht="13.5" thickBot="1">
      <c r="A139" s="62">
        <v>4</v>
      </c>
      <c r="B139" s="76" t="s">
        <v>246</v>
      </c>
      <c r="C139" s="24" t="s">
        <v>189</v>
      </c>
      <c r="D139" s="24" t="s">
        <v>189</v>
      </c>
      <c r="E139" s="65">
        <v>4667</v>
      </c>
    </row>
    <row r="140" spans="1:10" s="125" customFormat="1" ht="13.5" thickBot="1">
      <c r="A140" s="62">
        <v>5</v>
      </c>
      <c r="B140" s="76" t="s">
        <v>386</v>
      </c>
      <c r="C140" s="24" t="s">
        <v>189</v>
      </c>
      <c r="D140" s="24" t="s">
        <v>189</v>
      </c>
      <c r="E140" s="65">
        <v>18914</v>
      </c>
    </row>
    <row r="141" spans="1:10" ht="13.5" thickBot="1">
      <c r="A141" s="23"/>
      <c r="B141" s="24" t="s">
        <v>142</v>
      </c>
      <c r="C141" s="24" t="s">
        <v>67</v>
      </c>
      <c r="D141" s="24" t="s">
        <v>67</v>
      </c>
      <c r="E141" s="44">
        <f>SUM(E136:E140)</f>
        <v>386464</v>
      </c>
    </row>
    <row r="142" spans="1:10">
      <c r="A142" s="50"/>
    </row>
    <row r="143" spans="1:10" s="129" customFormat="1" ht="14.45" customHeight="1">
      <c r="A143" s="351" t="s">
        <v>203</v>
      </c>
      <c r="B143" s="351"/>
      <c r="C143" s="351"/>
      <c r="D143" s="351"/>
      <c r="E143" s="351"/>
      <c r="F143" s="351"/>
      <c r="G143" s="351"/>
      <c r="H143" s="351"/>
      <c r="I143" s="351"/>
      <c r="J143" s="351"/>
    </row>
    <row r="144" spans="1:10" s="129" customFormat="1" ht="15">
      <c r="A144" s="122"/>
    </row>
    <row r="145" spans="1:10" s="129" customFormat="1" ht="15">
      <c r="A145" s="365" t="s">
        <v>383</v>
      </c>
      <c r="B145" s="364"/>
      <c r="C145" s="364"/>
      <c r="D145" s="364"/>
      <c r="E145" s="364"/>
      <c r="F145" s="364"/>
    </row>
    <row r="146" spans="1:10" s="129" customFormat="1" ht="15">
      <c r="A146" s="123" t="s">
        <v>382</v>
      </c>
      <c r="B146" s="123"/>
      <c r="C146" s="123"/>
      <c r="D146" s="123"/>
      <c r="E146" s="123"/>
      <c r="F146" s="123"/>
    </row>
    <row r="147" spans="1:10" s="129" customFormat="1" ht="15">
      <c r="A147" s="122"/>
    </row>
    <row r="148" spans="1:10" s="129" customFormat="1" ht="15" customHeight="1">
      <c r="A148" s="350" t="s">
        <v>204</v>
      </c>
      <c r="B148" s="350"/>
      <c r="C148" s="350"/>
      <c r="D148" s="350"/>
      <c r="E148" s="350"/>
      <c r="F148" s="350"/>
      <c r="G148" s="350"/>
      <c r="H148" s="350"/>
      <c r="I148" s="350"/>
      <c r="J148" s="350"/>
    </row>
    <row r="149" spans="1:10" ht="12.75" customHeight="1" thickBot="1">
      <c r="A149" s="50"/>
    </row>
    <row r="150" spans="1:10" ht="26.25" thickBot="1">
      <c r="A150" s="21" t="s">
        <v>84</v>
      </c>
      <c r="B150" s="54" t="s">
        <v>150</v>
      </c>
      <c r="C150" s="54" t="s">
        <v>172</v>
      </c>
      <c r="D150" s="54" t="s">
        <v>173</v>
      </c>
      <c r="E150" s="54" t="s">
        <v>174</v>
      </c>
      <c r="F150" s="54" t="s">
        <v>164</v>
      </c>
    </row>
    <row r="151" spans="1:10" ht="13.5" thickBot="1">
      <c r="A151" s="53">
        <v>1</v>
      </c>
      <c r="B151" s="8">
        <v>2</v>
      </c>
      <c r="C151" s="8">
        <v>3</v>
      </c>
      <c r="D151" s="8">
        <v>4</v>
      </c>
      <c r="E151" s="8">
        <v>5</v>
      </c>
      <c r="F151" s="8">
        <v>6</v>
      </c>
    </row>
    <row r="152" spans="1:10" ht="13.5" thickBot="1">
      <c r="A152" s="61">
        <v>1</v>
      </c>
      <c r="B152" s="49" t="s">
        <v>213</v>
      </c>
      <c r="C152" s="8" t="s">
        <v>189</v>
      </c>
      <c r="D152" s="8" t="s">
        <v>189</v>
      </c>
      <c r="E152" s="8" t="s">
        <v>189</v>
      </c>
      <c r="F152" s="43">
        <v>108000</v>
      </c>
    </row>
    <row r="153" spans="1:10" ht="13.5" thickBot="1">
      <c r="A153" s="61">
        <v>2</v>
      </c>
      <c r="B153" s="49" t="s">
        <v>214</v>
      </c>
      <c r="C153" s="8" t="s">
        <v>189</v>
      </c>
      <c r="D153" s="8" t="s">
        <v>189</v>
      </c>
      <c r="E153" s="8" t="s">
        <v>189</v>
      </c>
      <c r="F153" s="43"/>
    </row>
    <row r="154" spans="1:10" ht="13.5" thickBot="1">
      <c r="A154" s="55"/>
      <c r="B154" s="8" t="s">
        <v>142</v>
      </c>
      <c r="C154" s="8" t="s">
        <v>67</v>
      </c>
      <c r="D154" s="8" t="s">
        <v>67</v>
      </c>
      <c r="E154" s="8" t="s">
        <v>67</v>
      </c>
      <c r="F154" s="43">
        <f>SUM(F152:F153)</f>
        <v>108000</v>
      </c>
    </row>
    <row r="155" spans="1:10">
      <c r="A155" s="50"/>
    </row>
    <row r="156" spans="1:10" ht="16.149999999999999" customHeight="1">
      <c r="A156" s="350" t="s">
        <v>205</v>
      </c>
      <c r="B156" s="350"/>
      <c r="C156" s="350"/>
      <c r="D156" s="350"/>
      <c r="E156" s="350"/>
      <c r="F156" s="350"/>
      <c r="G156" s="350"/>
      <c r="H156" s="350"/>
      <c r="I156" s="350"/>
      <c r="J156" s="350"/>
    </row>
    <row r="157" spans="1:10" ht="13.5" thickBot="1">
      <c r="A157" s="50"/>
    </row>
    <row r="158" spans="1:10" ht="39" thickBot="1">
      <c r="A158" s="21" t="s">
        <v>84</v>
      </c>
      <c r="B158" s="54" t="s">
        <v>150</v>
      </c>
      <c r="C158" s="54" t="s">
        <v>175</v>
      </c>
      <c r="D158" s="54" t="s">
        <v>176</v>
      </c>
      <c r="E158" s="54" t="s">
        <v>177</v>
      </c>
    </row>
    <row r="159" spans="1:10" ht="13.5" thickBot="1">
      <c r="A159" s="53">
        <v>1</v>
      </c>
      <c r="B159" s="8">
        <v>2</v>
      </c>
      <c r="C159" s="8">
        <v>3</v>
      </c>
      <c r="D159" s="8">
        <v>4</v>
      </c>
      <c r="E159" s="8">
        <v>5</v>
      </c>
    </row>
    <row r="160" spans="1:10" ht="13.5" thickBot="1">
      <c r="A160" s="53">
        <v>1</v>
      </c>
      <c r="B160" s="48" t="s">
        <v>215</v>
      </c>
      <c r="C160" s="8" t="s">
        <v>189</v>
      </c>
      <c r="D160" s="8" t="s">
        <v>189</v>
      </c>
      <c r="E160" s="43">
        <v>2585700</v>
      </c>
    </row>
    <row r="161" spans="1:10" s="67" customFormat="1" ht="13.5" thickBot="1">
      <c r="A161" s="68">
        <v>2</v>
      </c>
      <c r="B161" s="48" t="s">
        <v>251</v>
      </c>
      <c r="C161" s="8" t="s">
        <v>189</v>
      </c>
      <c r="D161" s="8" t="s">
        <v>189</v>
      </c>
      <c r="E161" s="43">
        <v>154000</v>
      </c>
    </row>
    <row r="162" spans="1:10" s="164" customFormat="1" ht="26.25" thickBot="1">
      <c r="A162" s="128">
        <v>3</v>
      </c>
      <c r="B162" s="48" t="s">
        <v>420</v>
      </c>
      <c r="C162" s="8"/>
      <c r="D162" s="8"/>
      <c r="E162" s="43">
        <v>25000</v>
      </c>
    </row>
    <row r="163" spans="1:10" ht="13.5" thickBot="1">
      <c r="A163" s="55"/>
      <c r="B163" s="8" t="s">
        <v>142</v>
      </c>
      <c r="C163" s="8" t="s">
        <v>189</v>
      </c>
      <c r="D163" s="8" t="s">
        <v>189</v>
      </c>
      <c r="E163" s="43">
        <f>SUM(E160:E162)</f>
        <v>2764700</v>
      </c>
    </row>
    <row r="164" spans="1:10">
      <c r="A164" s="50"/>
    </row>
    <row r="165" spans="1:10">
      <c r="A165" s="350" t="s">
        <v>206</v>
      </c>
      <c r="B165" s="350"/>
      <c r="C165" s="350"/>
      <c r="D165" s="350"/>
      <c r="E165" s="350"/>
      <c r="F165" s="350"/>
      <c r="G165" s="350"/>
      <c r="H165" s="350"/>
      <c r="I165" s="350"/>
      <c r="J165" s="350"/>
    </row>
    <row r="166" spans="1:10" ht="13.5" thickBot="1">
      <c r="A166" s="50"/>
    </row>
    <row r="167" spans="1:10" ht="39" thickBot="1">
      <c r="A167" s="21" t="s">
        <v>84</v>
      </c>
      <c r="B167" s="54" t="s">
        <v>18</v>
      </c>
      <c r="C167" s="54" t="s">
        <v>178</v>
      </c>
      <c r="D167" s="54" t="s">
        <v>179</v>
      </c>
      <c r="E167" s="54" t="s">
        <v>180</v>
      </c>
      <c r="F167" s="54" t="s">
        <v>181</v>
      </c>
    </row>
    <row r="168" spans="1:10" ht="13.5" thickBot="1">
      <c r="A168" s="53">
        <v>1</v>
      </c>
      <c r="B168" s="8">
        <v>2</v>
      </c>
      <c r="C168" s="8">
        <v>4</v>
      </c>
      <c r="D168" s="8">
        <v>5</v>
      </c>
      <c r="E168" s="8">
        <v>6</v>
      </c>
      <c r="F168" s="8">
        <v>6</v>
      </c>
    </row>
    <row r="169" spans="1:10" ht="13.5" thickBot="1">
      <c r="A169" s="53">
        <v>1</v>
      </c>
      <c r="B169" s="48" t="s">
        <v>242</v>
      </c>
      <c r="C169" s="149">
        <v>1736.624</v>
      </c>
      <c r="D169" s="11">
        <f>F169/C169</f>
        <v>4429.585621297414</v>
      </c>
      <c r="E169" s="8">
        <v>4</v>
      </c>
      <c r="F169" s="77">
        <v>7692524.7000000002</v>
      </c>
    </row>
    <row r="170" spans="1:10" ht="13.5" thickBot="1">
      <c r="A170" s="53">
        <v>2</v>
      </c>
      <c r="B170" s="48" t="s">
        <v>243</v>
      </c>
      <c r="C170" s="11">
        <v>177860</v>
      </c>
      <c r="D170" s="11">
        <f t="shared" ref="D170:D172" si="1">F170/C170</f>
        <v>11.432137580119194</v>
      </c>
      <c r="E170" s="8">
        <v>5</v>
      </c>
      <c r="F170" s="77">
        <v>2033319.99</v>
      </c>
    </row>
    <row r="171" spans="1:10" ht="15" customHeight="1" thickBot="1">
      <c r="A171" s="53">
        <v>3</v>
      </c>
      <c r="B171" s="48" t="s">
        <v>244</v>
      </c>
      <c r="C171" s="11">
        <v>67.92</v>
      </c>
      <c r="D171" s="11">
        <f t="shared" si="1"/>
        <v>11286.259128386337</v>
      </c>
      <c r="E171" s="8">
        <v>3</v>
      </c>
      <c r="F171" s="77">
        <v>766562.72</v>
      </c>
      <c r="G171" s="51"/>
      <c r="H171" s="51"/>
      <c r="I171" s="51"/>
      <c r="J171" s="51"/>
    </row>
    <row r="172" spans="1:10" ht="15" customHeight="1" thickBot="1">
      <c r="A172" s="53">
        <v>4</v>
      </c>
      <c r="B172" s="48" t="s">
        <v>245</v>
      </c>
      <c r="C172" s="11">
        <v>3350</v>
      </c>
      <c r="D172" s="11">
        <f t="shared" si="1"/>
        <v>25.779614925373135</v>
      </c>
      <c r="E172" s="8">
        <v>4</v>
      </c>
      <c r="F172" s="77">
        <v>86361.71</v>
      </c>
      <c r="G172" s="51"/>
      <c r="H172" s="51"/>
      <c r="I172" s="51"/>
      <c r="J172" s="51"/>
    </row>
    <row r="173" spans="1:10" ht="13.5" thickBot="1">
      <c r="A173" s="53">
        <v>5</v>
      </c>
      <c r="B173" s="48" t="s">
        <v>216</v>
      </c>
      <c r="C173" s="8" t="s">
        <v>189</v>
      </c>
      <c r="D173" s="8" t="s">
        <v>189</v>
      </c>
      <c r="E173" s="8" t="s">
        <v>189</v>
      </c>
      <c r="F173" s="77">
        <v>210000</v>
      </c>
    </row>
    <row r="174" spans="1:10" ht="13.5" thickBot="1">
      <c r="A174" s="53">
        <v>6</v>
      </c>
      <c r="B174" s="48" t="s">
        <v>217</v>
      </c>
      <c r="C174" s="8" t="s">
        <v>189</v>
      </c>
      <c r="D174" s="8" t="s">
        <v>189</v>
      </c>
      <c r="E174" s="8" t="s">
        <v>189</v>
      </c>
      <c r="F174" s="77"/>
    </row>
    <row r="175" spans="1:10" s="125" customFormat="1" ht="16.5" thickBot="1">
      <c r="A175" s="128">
        <v>7</v>
      </c>
      <c r="B175" s="63" t="s">
        <v>387</v>
      </c>
      <c r="C175" s="8">
        <f>11.57*12</f>
        <v>138.84</v>
      </c>
      <c r="D175" s="11">
        <f>F175/C175</f>
        <v>725.71074618265618</v>
      </c>
      <c r="E175" s="8" t="s">
        <v>189</v>
      </c>
      <c r="F175" s="77">
        <v>100757.68</v>
      </c>
    </row>
    <row r="176" spans="1:10" ht="13.5" thickBot="1">
      <c r="A176" s="55"/>
      <c r="B176" s="8" t="s">
        <v>142</v>
      </c>
      <c r="C176" s="8" t="s">
        <v>67</v>
      </c>
      <c r="D176" s="8" t="s">
        <v>67</v>
      </c>
      <c r="E176" s="8" t="s">
        <v>67</v>
      </c>
      <c r="F176" s="83">
        <f>SUM(F169:F175)</f>
        <v>10889526.800000001</v>
      </c>
    </row>
    <row r="177" spans="1:10">
      <c r="A177" s="50"/>
    </row>
    <row r="178" spans="1:10">
      <c r="A178" s="350" t="s">
        <v>207</v>
      </c>
      <c r="B178" s="350"/>
      <c r="C178" s="350"/>
      <c r="D178" s="350"/>
      <c r="E178" s="350"/>
      <c r="F178" s="350"/>
      <c r="G178" s="350"/>
      <c r="H178" s="350"/>
      <c r="I178" s="350"/>
      <c r="J178" s="350"/>
    </row>
    <row r="179" spans="1:10" ht="13.5" thickBot="1">
      <c r="A179" s="50"/>
    </row>
    <row r="180" spans="1:10" ht="26.25" thickBot="1">
      <c r="A180" s="21" t="s">
        <v>84</v>
      </c>
      <c r="B180" s="54" t="s">
        <v>150</v>
      </c>
      <c r="C180" s="54" t="s">
        <v>182</v>
      </c>
      <c r="D180" s="54" t="s">
        <v>183</v>
      </c>
      <c r="E180" s="54" t="s">
        <v>184</v>
      </c>
    </row>
    <row r="181" spans="1:10" ht="13.5" thickBot="1">
      <c r="A181" s="53">
        <v>1</v>
      </c>
      <c r="B181" s="8">
        <v>2</v>
      </c>
      <c r="C181" s="8">
        <v>3</v>
      </c>
      <c r="D181" s="8">
        <v>4</v>
      </c>
      <c r="E181" s="8">
        <v>5</v>
      </c>
    </row>
    <row r="182" spans="1:10" s="161" customFormat="1" ht="13.5" thickBot="1">
      <c r="A182" s="128">
        <v>1</v>
      </c>
      <c r="B182" s="48" t="s">
        <v>439</v>
      </c>
      <c r="C182" s="8"/>
      <c r="D182" s="8"/>
      <c r="E182" s="37">
        <v>145000</v>
      </c>
    </row>
    <row r="183" spans="1:10" ht="13.5" thickBot="1">
      <c r="A183" s="53">
        <v>2</v>
      </c>
      <c r="B183" s="48" t="s">
        <v>440</v>
      </c>
      <c r="C183" s="8" t="s">
        <v>189</v>
      </c>
      <c r="D183" s="8" t="s">
        <v>189</v>
      </c>
      <c r="E183" s="37">
        <v>102643.2</v>
      </c>
    </row>
    <row r="184" spans="1:10" ht="13.5" thickBot="1">
      <c r="A184" s="53">
        <v>3</v>
      </c>
      <c r="B184" s="48" t="s">
        <v>441</v>
      </c>
      <c r="C184" s="8" t="s">
        <v>189</v>
      </c>
      <c r="D184" s="8" t="s">
        <v>189</v>
      </c>
      <c r="E184" s="37">
        <v>25000</v>
      </c>
    </row>
    <row r="185" spans="1:10" ht="13.5" thickBot="1">
      <c r="A185" s="53">
        <v>4</v>
      </c>
      <c r="B185" s="48" t="s">
        <v>442</v>
      </c>
      <c r="C185" s="8" t="s">
        <v>189</v>
      </c>
      <c r="D185" s="8" t="s">
        <v>189</v>
      </c>
      <c r="E185" s="37">
        <v>15000</v>
      </c>
    </row>
    <row r="186" spans="1:10" ht="28.5" customHeight="1" thickBot="1">
      <c r="A186" s="128">
        <v>5</v>
      </c>
      <c r="B186" s="48" t="s">
        <v>443</v>
      </c>
      <c r="C186" s="8" t="s">
        <v>189</v>
      </c>
      <c r="D186" s="8" t="s">
        <v>189</v>
      </c>
      <c r="E186" s="37">
        <v>7000</v>
      </c>
    </row>
    <row r="187" spans="1:10" ht="13.5" thickBot="1">
      <c r="A187" s="128">
        <v>6</v>
      </c>
      <c r="B187" s="48" t="s">
        <v>408</v>
      </c>
      <c r="C187" s="8" t="s">
        <v>189</v>
      </c>
      <c r="D187" s="8" t="s">
        <v>189</v>
      </c>
      <c r="E187" s="37">
        <v>270000</v>
      </c>
    </row>
    <row r="188" spans="1:10" ht="17.25" customHeight="1" thickBot="1">
      <c r="A188" s="128">
        <v>7</v>
      </c>
      <c r="B188" s="48" t="s">
        <v>444</v>
      </c>
      <c r="C188" s="8" t="s">
        <v>189</v>
      </c>
      <c r="D188" s="8" t="s">
        <v>189</v>
      </c>
      <c r="E188" s="37">
        <v>12000</v>
      </c>
    </row>
    <row r="189" spans="1:10" ht="12.75" customHeight="1" thickBot="1">
      <c r="A189" s="128">
        <v>8</v>
      </c>
      <c r="B189" s="49" t="s">
        <v>402</v>
      </c>
      <c r="C189" s="9" t="s">
        <v>189</v>
      </c>
      <c r="D189" s="9" t="s">
        <v>189</v>
      </c>
      <c r="E189" s="37">
        <v>55000</v>
      </c>
    </row>
    <row r="190" spans="1:10" ht="17.25" customHeight="1" thickBot="1">
      <c r="A190" s="128">
        <v>9</v>
      </c>
      <c r="B190" s="49" t="s">
        <v>445</v>
      </c>
      <c r="C190" s="9" t="s">
        <v>189</v>
      </c>
      <c r="D190" s="9" t="s">
        <v>189</v>
      </c>
      <c r="E190" s="37">
        <v>30000</v>
      </c>
    </row>
    <row r="191" spans="1:10" ht="17.25" customHeight="1" thickBot="1">
      <c r="A191" s="128">
        <v>10</v>
      </c>
      <c r="B191" s="49" t="s">
        <v>253</v>
      </c>
      <c r="C191" s="9" t="s">
        <v>189</v>
      </c>
      <c r="D191" s="9" t="s">
        <v>189</v>
      </c>
      <c r="E191" s="37">
        <v>2000</v>
      </c>
    </row>
    <row r="192" spans="1:10" ht="26.25" customHeight="1" thickBot="1">
      <c r="A192" s="128">
        <v>11</v>
      </c>
      <c r="B192" s="49" t="s">
        <v>446</v>
      </c>
      <c r="C192" s="9" t="s">
        <v>189</v>
      </c>
      <c r="D192" s="9" t="s">
        <v>189</v>
      </c>
      <c r="E192" s="37">
        <v>24000</v>
      </c>
    </row>
    <row r="193" spans="1:10" s="159" customFormat="1" ht="20.25" customHeight="1" thickBot="1">
      <c r="A193" s="128">
        <v>12</v>
      </c>
      <c r="B193" s="49" t="s">
        <v>450</v>
      </c>
      <c r="C193" s="9"/>
      <c r="D193" s="9"/>
      <c r="E193" s="37">
        <v>364953.59999999998</v>
      </c>
    </row>
    <row r="194" spans="1:10" ht="15.6" customHeight="1" thickBot="1">
      <c r="A194" s="128">
        <v>13</v>
      </c>
      <c r="B194" s="49" t="s">
        <v>353</v>
      </c>
      <c r="C194" s="9" t="s">
        <v>189</v>
      </c>
      <c r="D194" s="9" t="s">
        <v>189</v>
      </c>
      <c r="E194" s="37">
        <v>102643.2</v>
      </c>
    </row>
    <row r="195" spans="1:10" ht="13.5" thickBot="1">
      <c r="A195" s="128">
        <v>14</v>
      </c>
      <c r="B195" s="49" t="s">
        <v>403</v>
      </c>
      <c r="C195" s="9" t="s">
        <v>189</v>
      </c>
      <c r="D195" s="9" t="s">
        <v>189</v>
      </c>
      <c r="E195" s="37">
        <v>50000</v>
      </c>
    </row>
    <row r="196" spans="1:10" ht="15.75" customHeight="1" thickBot="1">
      <c r="A196" s="128">
        <v>15</v>
      </c>
      <c r="B196" s="49" t="s">
        <v>453</v>
      </c>
      <c r="C196" s="9" t="s">
        <v>189</v>
      </c>
      <c r="D196" s="9" t="s">
        <v>189</v>
      </c>
      <c r="E196" s="37">
        <v>190000</v>
      </c>
    </row>
    <row r="197" spans="1:10" s="160" customFormat="1" ht="15.75" customHeight="1" thickBot="1">
      <c r="A197" s="128">
        <v>16</v>
      </c>
      <c r="B197" s="49"/>
      <c r="C197" s="9"/>
      <c r="D197" s="9"/>
      <c r="E197" s="37"/>
    </row>
    <row r="198" spans="1:10" s="160" customFormat="1" ht="15.75" customHeight="1" thickBot="1">
      <c r="A198" s="128">
        <v>17</v>
      </c>
      <c r="B198" s="49"/>
      <c r="C198" s="9"/>
      <c r="D198" s="9"/>
      <c r="E198" s="37"/>
    </row>
    <row r="199" spans="1:10" s="160" customFormat="1" ht="15.75" customHeight="1" thickBot="1">
      <c r="A199" s="128">
        <v>18</v>
      </c>
      <c r="B199" s="49"/>
      <c r="C199" s="9"/>
      <c r="D199" s="9"/>
      <c r="E199" s="37"/>
    </row>
    <row r="200" spans="1:10" s="161" customFormat="1" ht="15.75" customHeight="1" thickBot="1">
      <c r="A200" s="128">
        <v>19</v>
      </c>
      <c r="B200" s="49"/>
      <c r="C200" s="9"/>
      <c r="D200" s="9"/>
      <c r="E200" s="37"/>
    </row>
    <row r="201" spans="1:10" s="161" customFormat="1" ht="28.5" customHeight="1" thickBot="1">
      <c r="A201" s="128"/>
      <c r="B201" s="49"/>
      <c r="C201" s="9"/>
      <c r="D201" s="9"/>
      <c r="E201" s="37"/>
    </row>
    <row r="202" spans="1:10" ht="15.75" customHeight="1" thickBot="1">
      <c r="A202" s="55"/>
      <c r="B202" s="9" t="s">
        <v>225</v>
      </c>
      <c r="C202" s="8" t="s">
        <v>67</v>
      </c>
      <c r="D202" s="8" t="s">
        <v>67</v>
      </c>
      <c r="E202" s="43">
        <f>SUM(E182:E201)</f>
        <v>1395239.9999999998</v>
      </c>
    </row>
    <row r="203" spans="1:10" ht="15" customHeight="1">
      <c r="A203" s="50"/>
    </row>
    <row r="204" spans="1:10">
      <c r="A204" s="350" t="s">
        <v>208</v>
      </c>
      <c r="B204" s="350"/>
      <c r="C204" s="350"/>
      <c r="D204" s="350"/>
      <c r="E204" s="350"/>
      <c r="F204" s="350"/>
      <c r="G204" s="350"/>
      <c r="H204" s="350"/>
      <c r="I204" s="350"/>
      <c r="J204" s="350"/>
    </row>
    <row r="205" spans="1:10" ht="13.5" thickBot="1">
      <c r="A205" s="50"/>
    </row>
    <row r="206" spans="1:10" ht="26.25" thickBot="1">
      <c r="A206" s="21" t="s">
        <v>84</v>
      </c>
      <c r="B206" s="54" t="s">
        <v>150</v>
      </c>
      <c r="C206" s="54" t="s">
        <v>148</v>
      </c>
      <c r="D206" s="54" t="s">
        <v>185</v>
      </c>
    </row>
    <row r="207" spans="1:10" ht="13.5" thickBot="1">
      <c r="A207" s="53">
        <v>1</v>
      </c>
      <c r="B207" s="8">
        <v>2</v>
      </c>
      <c r="C207" s="8">
        <v>3</v>
      </c>
      <c r="D207" s="8">
        <v>4</v>
      </c>
    </row>
    <row r="208" spans="1:10" ht="16.899999999999999" customHeight="1" thickBot="1">
      <c r="A208" s="53">
        <v>1</v>
      </c>
      <c r="B208" s="49" t="s">
        <v>218</v>
      </c>
      <c r="C208" s="8" t="s">
        <v>189</v>
      </c>
      <c r="D208" s="37">
        <v>33900</v>
      </c>
    </row>
    <row r="209" spans="1:6" ht="16.899999999999999" customHeight="1" thickBot="1">
      <c r="A209" s="53">
        <v>2</v>
      </c>
      <c r="B209" s="49" t="s">
        <v>219</v>
      </c>
      <c r="C209" s="8" t="s">
        <v>189</v>
      </c>
      <c r="D209" s="37">
        <v>949800</v>
      </c>
    </row>
    <row r="210" spans="1:6" ht="13.5" thickBot="1">
      <c r="A210" s="53">
        <v>3</v>
      </c>
      <c r="B210" s="49" t="s">
        <v>253</v>
      </c>
      <c r="C210" s="8" t="s">
        <v>189</v>
      </c>
      <c r="D210" s="37">
        <v>6000</v>
      </c>
    </row>
    <row r="211" spans="1:6" ht="13.5" thickBot="1">
      <c r="A211" s="112">
        <v>4</v>
      </c>
      <c r="B211" s="49" t="s">
        <v>220</v>
      </c>
      <c r="C211" s="8" t="s">
        <v>189</v>
      </c>
      <c r="D211" s="37">
        <v>40800</v>
      </c>
    </row>
    <row r="212" spans="1:6" ht="15.75" customHeight="1" thickBot="1">
      <c r="A212" s="112">
        <v>5</v>
      </c>
      <c r="B212" s="49" t="s">
        <v>221</v>
      </c>
      <c r="C212" s="8" t="s">
        <v>189</v>
      </c>
      <c r="D212" s="37">
        <v>5000</v>
      </c>
    </row>
    <row r="213" spans="1:6" ht="13.5" thickBot="1">
      <c r="A213" s="128">
        <v>6</v>
      </c>
      <c r="B213" s="49" t="s">
        <v>222</v>
      </c>
      <c r="C213" s="8" t="s">
        <v>189</v>
      </c>
      <c r="D213" s="37">
        <v>26000</v>
      </c>
    </row>
    <row r="214" spans="1:6" ht="13.5" thickBot="1">
      <c r="A214" s="128">
        <v>7</v>
      </c>
      <c r="B214" s="49" t="s">
        <v>447</v>
      </c>
      <c r="C214" s="8" t="s">
        <v>189</v>
      </c>
      <c r="D214" s="37">
        <v>10000</v>
      </c>
    </row>
    <row r="215" spans="1:6" ht="18" customHeight="1" thickBot="1">
      <c r="A215" s="128">
        <v>8</v>
      </c>
      <c r="B215" s="49" t="s">
        <v>254</v>
      </c>
      <c r="C215" s="8" t="s">
        <v>189</v>
      </c>
      <c r="D215" s="37"/>
      <c r="E215" s="113"/>
    </row>
    <row r="216" spans="1:6" ht="56.45" customHeight="1" thickBot="1">
      <c r="A216" s="128">
        <v>9</v>
      </c>
      <c r="B216" s="49" t="s">
        <v>392</v>
      </c>
      <c r="C216" s="8" t="s">
        <v>189</v>
      </c>
      <c r="D216" s="37">
        <v>60000</v>
      </c>
      <c r="E216" s="113"/>
    </row>
    <row r="217" spans="1:6" s="111" customFormat="1" ht="72" customHeight="1" thickBot="1">
      <c r="A217" s="128">
        <v>10</v>
      </c>
      <c r="B217" s="49" t="s">
        <v>390</v>
      </c>
      <c r="C217" s="8" t="s">
        <v>189</v>
      </c>
      <c r="D217" s="37"/>
    </row>
    <row r="218" spans="1:6" ht="84" customHeight="1" thickBot="1">
      <c r="A218" s="128">
        <v>11</v>
      </c>
      <c r="B218" s="49" t="s">
        <v>389</v>
      </c>
      <c r="C218" s="8" t="s">
        <v>189</v>
      </c>
      <c r="D218" s="37"/>
    </row>
    <row r="219" spans="1:6" ht="42" customHeight="1" thickBot="1">
      <c r="A219" s="128">
        <v>12</v>
      </c>
      <c r="B219" s="49" t="s">
        <v>388</v>
      </c>
      <c r="C219" s="8" t="s">
        <v>189</v>
      </c>
      <c r="D219" s="114"/>
      <c r="E219" s="86"/>
      <c r="F219" s="87"/>
    </row>
    <row r="220" spans="1:6" s="111" customFormat="1" ht="42.75" customHeight="1" thickBot="1">
      <c r="A220" s="128">
        <v>13</v>
      </c>
      <c r="B220" s="49" t="s">
        <v>391</v>
      </c>
      <c r="C220" s="8" t="s">
        <v>189</v>
      </c>
      <c r="D220" s="114"/>
      <c r="E220" s="86"/>
      <c r="F220" s="87"/>
    </row>
    <row r="221" spans="1:6" ht="26.25" thickBot="1">
      <c r="A221" s="128">
        <v>14</v>
      </c>
      <c r="B221" s="49" t="s">
        <v>247</v>
      </c>
      <c r="C221" s="8" t="s">
        <v>189</v>
      </c>
      <c r="D221" s="114"/>
      <c r="E221" s="86"/>
    </row>
    <row r="222" spans="1:6" ht="15.6" customHeight="1" thickBot="1">
      <c r="A222" s="128">
        <v>15</v>
      </c>
      <c r="B222" s="49" t="s">
        <v>413</v>
      </c>
      <c r="C222" s="8" t="s">
        <v>189</v>
      </c>
      <c r="D222" s="37">
        <f>7900+52800</f>
        <v>60700</v>
      </c>
    </row>
    <row r="223" spans="1:6" ht="26.25" thickBot="1">
      <c r="A223" s="128">
        <v>16</v>
      </c>
      <c r="B223" s="49" t="s">
        <v>226</v>
      </c>
      <c r="C223" s="8" t="s">
        <v>189</v>
      </c>
      <c r="D223" s="114">
        <f>169044.48+2102400</f>
        <v>2271444.48</v>
      </c>
      <c r="E223" s="88"/>
      <c r="F223" s="87"/>
    </row>
    <row r="224" spans="1:6" ht="13.5" thickBot="1">
      <c r="A224" s="128">
        <v>17</v>
      </c>
      <c r="B224" s="49" t="s">
        <v>355</v>
      </c>
      <c r="C224" s="8" t="s">
        <v>189</v>
      </c>
      <c r="D224" s="37">
        <v>6000</v>
      </c>
      <c r="E224" s="85"/>
    </row>
    <row r="225" spans="1:10" ht="28.15" customHeight="1" thickBot="1">
      <c r="A225" s="128">
        <v>18</v>
      </c>
      <c r="B225" s="49" t="s">
        <v>449</v>
      </c>
      <c r="C225" s="8" t="s">
        <v>189</v>
      </c>
      <c r="D225" s="37">
        <v>711300</v>
      </c>
    </row>
    <row r="226" spans="1:10" ht="13.5" thickBot="1">
      <c r="A226" s="128">
        <v>19</v>
      </c>
      <c r="B226" s="49" t="s">
        <v>354</v>
      </c>
      <c r="C226" s="8" t="s">
        <v>189</v>
      </c>
      <c r="D226" s="37"/>
    </row>
    <row r="227" spans="1:10" s="111" customFormat="1" ht="13.5" thickBot="1">
      <c r="A227" s="128">
        <v>20</v>
      </c>
      <c r="B227" s="49" t="s">
        <v>410</v>
      </c>
      <c r="C227" s="9" t="s">
        <v>189</v>
      </c>
      <c r="D227" s="37"/>
    </row>
    <row r="228" spans="1:10" s="111" customFormat="1" ht="13.5" thickBot="1">
      <c r="A228" s="128">
        <v>21</v>
      </c>
      <c r="B228" s="49" t="s">
        <v>412</v>
      </c>
      <c r="C228" s="9" t="s">
        <v>189</v>
      </c>
      <c r="D228" s="37">
        <v>37500</v>
      </c>
    </row>
    <row r="229" spans="1:10" s="159" customFormat="1" ht="13.5" thickBot="1">
      <c r="A229" s="128">
        <v>22</v>
      </c>
      <c r="B229" s="49" t="s">
        <v>409</v>
      </c>
      <c r="C229" s="9"/>
      <c r="D229" s="37"/>
    </row>
    <row r="230" spans="1:10" s="159" customFormat="1" ht="13.5" thickBot="1">
      <c r="A230" s="128">
        <v>23</v>
      </c>
      <c r="B230" s="49" t="s">
        <v>411</v>
      </c>
      <c r="C230" s="9"/>
      <c r="D230" s="37">
        <v>1600</v>
      </c>
    </row>
    <row r="231" spans="1:10" s="161" customFormat="1" ht="26.25" thickBot="1">
      <c r="A231" s="128">
        <v>24</v>
      </c>
      <c r="B231" s="49" t="s">
        <v>454</v>
      </c>
      <c r="C231" s="9"/>
      <c r="D231" s="37">
        <v>650000</v>
      </c>
    </row>
    <row r="232" spans="1:10" ht="13.5" thickBot="1">
      <c r="A232" s="55"/>
      <c r="B232" s="8" t="s">
        <v>142</v>
      </c>
      <c r="C232" s="8" t="s">
        <v>67</v>
      </c>
      <c r="D232" s="43">
        <f>SUM(D208:D231)</f>
        <v>4870044.4800000004</v>
      </c>
    </row>
    <row r="233" spans="1:10">
      <c r="A233" s="50"/>
    </row>
    <row r="234" spans="1:10" s="56" customFormat="1">
      <c r="A234" s="406" t="s">
        <v>393</v>
      </c>
      <c r="B234" s="406"/>
      <c r="C234" s="406"/>
      <c r="D234" s="406"/>
      <c r="E234" s="406"/>
      <c r="F234" s="406"/>
      <c r="G234" s="406"/>
      <c r="H234" s="406"/>
      <c r="I234" s="406"/>
      <c r="J234" s="406"/>
    </row>
    <row r="235" spans="1:10" s="125" customFormat="1" ht="13.5" thickBot="1">
      <c r="A235" s="126"/>
    </row>
    <row r="236" spans="1:10" s="125" customFormat="1" ht="26.25" thickBot="1">
      <c r="A236" s="59" t="s">
        <v>84</v>
      </c>
      <c r="B236" s="60" t="s">
        <v>150</v>
      </c>
      <c r="C236" s="60" t="s">
        <v>140</v>
      </c>
      <c r="D236" s="60" t="s">
        <v>187</v>
      </c>
    </row>
    <row r="237" spans="1:10" s="125" customFormat="1" ht="13.5" thickBot="1">
      <c r="A237" s="61">
        <v>1</v>
      </c>
      <c r="B237" s="9">
        <v>2</v>
      </c>
      <c r="C237" s="9">
        <v>3</v>
      </c>
      <c r="D237" s="9">
        <v>4</v>
      </c>
    </row>
    <row r="238" spans="1:10" s="125" customFormat="1" ht="13.5" thickBot="1">
      <c r="A238" s="78">
        <v>1</v>
      </c>
      <c r="B238" s="79" t="s">
        <v>414</v>
      </c>
      <c r="C238" s="80"/>
      <c r="D238" s="81"/>
      <c r="I238" s="155"/>
    </row>
    <row r="239" spans="1:10" s="125" customFormat="1" ht="13.5" thickBot="1">
      <c r="A239" s="78">
        <v>2</v>
      </c>
      <c r="B239" s="79" t="s">
        <v>384</v>
      </c>
      <c r="C239" s="80"/>
      <c r="D239" s="82"/>
      <c r="I239" s="155"/>
    </row>
    <row r="240" spans="1:10" s="161" customFormat="1" ht="13.5" thickBot="1">
      <c r="A240" s="78">
        <v>3</v>
      </c>
      <c r="B240" s="79" t="s">
        <v>414</v>
      </c>
      <c r="C240" s="80"/>
      <c r="D240" s="82"/>
      <c r="I240" s="155"/>
    </row>
    <row r="241" spans="1:10" s="125" customFormat="1" ht="13.5" thickBot="1">
      <c r="A241" s="74"/>
      <c r="B241" s="9" t="s">
        <v>142</v>
      </c>
      <c r="C241" s="75"/>
      <c r="D241" s="82">
        <f>SUM(D238:D240)</f>
        <v>0</v>
      </c>
    </row>
    <row r="242" spans="1:10" s="125" customFormat="1">
      <c r="A242" s="150"/>
      <c r="B242" s="151"/>
      <c r="C242" s="150"/>
      <c r="D242" s="152"/>
    </row>
    <row r="243" spans="1:10">
      <c r="A243" s="350" t="s">
        <v>209</v>
      </c>
      <c r="B243" s="350"/>
      <c r="C243" s="350"/>
      <c r="D243" s="350"/>
      <c r="E243" s="350"/>
      <c r="F243" s="350"/>
      <c r="G243" s="350"/>
      <c r="H243" s="350"/>
      <c r="I243" s="350"/>
      <c r="J243" s="350"/>
    </row>
    <row r="244" spans="1:10" ht="13.5" thickBot="1">
      <c r="A244" s="50"/>
    </row>
    <row r="245" spans="1:10" ht="26.25" thickBot="1">
      <c r="A245" s="59" t="s">
        <v>84</v>
      </c>
      <c r="B245" s="60" t="s">
        <v>150</v>
      </c>
      <c r="C245" s="60" t="s">
        <v>140</v>
      </c>
      <c r="D245" s="60" t="s">
        <v>187</v>
      </c>
    </row>
    <row r="246" spans="1:10" ht="13.5" thickBot="1">
      <c r="A246" s="61">
        <v>1</v>
      </c>
      <c r="B246" s="9">
        <v>2</v>
      </c>
      <c r="C246" s="9">
        <v>3</v>
      </c>
      <c r="D246" s="9">
        <v>4</v>
      </c>
    </row>
    <row r="247" spans="1:10" ht="13.5" thickBot="1">
      <c r="A247" s="78">
        <v>1</v>
      </c>
      <c r="B247" s="79" t="s">
        <v>448</v>
      </c>
      <c r="C247" s="80"/>
      <c r="D247" s="81">
        <v>621800</v>
      </c>
      <c r="E247" s="84"/>
    </row>
    <row r="248" spans="1:10" s="159" customFormat="1" ht="13.5" thickBot="1">
      <c r="A248" s="78">
        <v>2</v>
      </c>
      <c r="B248" s="79" t="s">
        <v>405</v>
      </c>
      <c r="C248" s="80"/>
      <c r="D248" s="82">
        <v>170000</v>
      </c>
    </row>
    <row r="249" spans="1:10" ht="13.5" thickBot="1">
      <c r="A249" s="74"/>
      <c r="B249" s="9" t="s">
        <v>142</v>
      </c>
      <c r="C249" s="75"/>
      <c r="D249" s="82">
        <f>SUM(D247:D248)</f>
        <v>791800</v>
      </c>
    </row>
    <row r="250" spans="1:10" s="125" customFormat="1">
      <c r="A250" s="150"/>
      <c r="B250" s="151"/>
      <c r="C250" s="150"/>
      <c r="D250" s="152"/>
    </row>
    <row r="251" spans="1:10">
      <c r="A251" s="350" t="s">
        <v>385</v>
      </c>
      <c r="B251" s="350"/>
      <c r="C251" s="350"/>
      <c r="D251" s="350"/>
      <c r="E251" s="350"/>
      <c r="F251" s="350"/>
      <c r="G251" s="350"/>
      <c r="H251" s="350"/>
      <c r="I251" s="350"/>
      <c r="J251" s="350"/>
    </row>
    <row r="252" spans="1:10" ht="13.5" thickBot="1">
      <c r="A252" s="50"/>
    </row>
    <row r="253" spans="1:10" ht="26.25" thickBot="1">
      <c r="A253" s="21" t="s">
        <v>84</v>
      </c>
      <c r="B253" s="72" t="s">
        <v>150</v>
      </c>
      <c r="C253" s="69" t="s">
        <v>140</v>
      </c>
      <c r="D253" s="73" t="s">
        <v>186</v>
      </c>
      <c r="E253" s="21" t="s">
        <v>187</v>
      </c>
    </row>
    <row r="254" spans="1:10" ht="13.5" thickBot="1">
      <c r="A254" s="68">
        <v>1</v>
      </c>
      <c r="B254" s="8">
        <v>2</v>
      </c>
      <c r="C254" s="8">
        <v>3</v>
      </c>
      <c r="D254" s="71">
        <v>4</v>
      </c>
      <c r="E254" s="68">
        <v>5</v>
      </c>
    </row>
    <row r="255" spans="1:10" ht="13.5" thickBot="1">
      <c r="A255" s="71">
        <v>1</v>
      </c>
      <c r="B255" s="48" t="s">
        <v>223</v>
      </c>
      <c r="C255" s="8" t="s">
        <v>189</v>
      </c>
      <c r="D255" s="43" t="s">
        <v>189</v>
      </c>
      <c r="E255" s="115">
        <f>760500+71500</f>
        <v>832000</v>
      </c>
    </row>
    <row r="256" spans="1:10" ht="13.5" thickBot="1">
      <c r="A256" s="71">
        <v>2</v>
      </c>
      <c r="B256" s="22" t="s">
        <v>224</v>
      </c>
      <c r="C256" s="8" t="s">
        <v>189</v>
      </c>
      <c r="D256" s="43" t="s">
        <v>189</v>
      </c>
      <c r="E256" s="115">
        <v>840000</v>
      </c>
    </row>
    <row r="257" spans="1:13" ht="13.5" thickBot="1">
      <c r="A257" s="112">
        <v>3</v>
      </c>
      <c r="B257" s="22" t="s">
        <v>227</v>
      </c>
      <c r="C257" s="8" t="s">
        <v>189</v>
      </c>
      <c r="D257" s="43" t="s">
        <v>189</v>
      </c>
      <c r="E257" s="116">
        <f>120000</f>
        <v>120000</v>
      </c>
    </row>
    <row r="258" spans="1:13" ht="26.25" thickBot="1">
      <c r="A258" s="112">
        <v>4</v>
      </c>
      <c r="B258" s="22" t="s">
        <v>241</v>
      </c>
      <c r="C258" s="8" t="s">
        <v>189</v>
      </c>
      <c r="D258" s="43" t="s">
        <v>189</v>
      </c>
      <c r="E258" s="115">
        <v>475000</v>
      </c>
      <c r="F258" s="89"/>
    </row>
    <row r="259" spans="1:13" s="125" customFormat="1" ht="15" customHeight="1" thickBot="1">
      <c r="A259" s="128">
        <v>7</v>
      </c>
      <c r="B259" s="75" t="s">
        <v>356</v>
      </c>
      <c r="C259" s="8" t="s">
        <v>189</v>
      </c>
      <c r="D259" s="43" t="s">
        <v>189</v>
      </c>
      <c r="E259" s="156">
        <f>6834.39</f>
        <v>6834.39</v>
      </c>
      <c r="F259" s="157"/>
      <c r="G259" s="56"/>
    </row>
    <row r="260" spans="1:13" s="125" customFormat="1" ht="29.25" customHeight="1" thickBot="1">
      <c r="A260" s="128">
        <v>8</v>
      </c>
      <c r="B260" s="75" t="s">
        <v>452</v>
      </c>
      <c r="C260" s="8" t="s">
        <v>189</v>
      </c>
      <c r="D260" s="43" t="s">
        <v>189</v>
      </c>
      <c r="E260" s="115">
        <f>907606.55</f>
        <v>907606.55</v>
      </c>
      <c r="F260" s="89"/>
    </row>
    <row r="261" spans="1:13" ht="26.25" thickBot="1">
      <c r="A261" s="128">
        <v>9</v>
      </c>
      <c r="B261" s="75" t="s">
        <v>418</v>
      </c>
      <c r="C261" s="8" t="s">
        <v>189</v>
      </c>
      <c r="D261" s="43" t="s">
        <v>189</v>
      </c>
      <c r="E261" s="156">
        <f>84600</f>
        <v>84600</v>
      </c>
      <c r="F261" s="157"/>
      <c r="G261" s="56"/>
    </row>
    <row r="262" spans="1:13" s="111" customFormat="1" ht="39" thickBot="1">
      <c r="A262" s="128">
        <v>10</v>
      </c>
      <c r="B262" s="75" t="s">
        <v>394</v>
      </c>
      <c r="C262" s="8" t="s">
        <v>189</v>
      </c>
      <c r="D262" s="43" t="s">
        <v>189</v>
      </c>
      <c r="E262" s="156">
        <v>2171473.6800000002</v>
      </c>
      <c r="F262" s="157"/>
      <c r="G262" s="56"/>
    </row>
    <row r="263" spans="1:13" ht="26.25" thickBot="1">
      <c r="A263" s="128">
        <v>11</v>
      </c>
      <c r="B263" s="22" t="s">
        <v>248</v>
      </c>
      <c r="C263" s="8" t="s">
        <v>189</v>
      </c>
      <c r="D263" s="43" t="s">
        <v>189</v>
      </c>
      <c r="E263" s="115">
        <v>1115000</v>
      </c>
      <c r="F263" s="89"/>
    </row>
    <row r="264" spans="1:13" s="67" customFormat="1" ht="60" customHeight="1" thickBot="1">
      <c r="A264" s="128">
        <v>12</v>
      </c>
      <c r="B264" s="22" t="s">
        <v>250</v>
      </c>
      <c r="C264" s="8" t="s">
        <v>189</v>
      </c>
      <c r="D264" s="43" t="s">
        <v>189</v>
      </c>
      <c r="E264" s="115">
        <v>705470.77</v>
      </c>
      <c r="F264" s="89"/>
    </row>
    <row r="265" spans="1:13" s="67" customFormat="1" ht="28.5" customHeight="1" thickBot="1">
      <c r="A265" s="128">
        <v>13</v>
      </c>
      <c r="B265" s="22" t="s">
        <v>249</v>
      </c>
      <c r="C265" s="8" t="s">
        <v>189</v>
      </c>
      <c r="D265" s="43" t="s">
        <v>189</v>
      </c>
      <c r="E265" s="115">
        <v>825071.1</v>
      </c>
    </row>
    <row r="266" spans="1:13" s="163" customFormat="1" ht="15" customHeight="1" thickBot="1">
      <c r="A266" s="128">
        <v>14</v>
      </c>
      <c r="B266" s="22" t="s">
        <v>451</v>
      </c>
      <c r="C266" s="8"/>
      <c r="D266" s="43"/>
      <c r="E266" s="115">
        <v>144000</v>
      </c>
    </row>
    <row r="267" spans="1:13" s="125" customFormat="1" ht="18.600000000000001" customHeight="1" thickBot="1">
      <c r="A267" s="128">
        <v>15</v>
      </c>
      <c r="B267" s="22" t="s">
        <v>404</v>
      </c>
      <c r="C267" s="8" t="s">
        <v>189</v>
      </c>
      <c r="D267" s="43" t="s">
        <v>189</v>
      </c>
      <c r="E267" s="115">
        <v>50000</v>
      </c>
      <c r="K267" s="113">
        <f>F86</f>
        <v>137261371.94</v>
      </c>
      <c r="L267" s="57">
        <f>E269+D249+D241+D232+E202+F176+E163+F154+E141+E126+G115+I103</f>
        <v>155313408.03</v>
      </c>
      <c r="M267" s="57">
        <f>K267-L267</f>
        <v>-18052036.090000004</v>
      </c>
    </row>
    <row r="268" spans="1:13" s="172" customFormat="1" ht="36" customHeight="1" thickBot="1">
      <c r="A268" s="128">
        <v>16</v>
      </c>
      <c r="B268" s="22" t="s">
        <v>427</v>
      </c>
      <c r="C268" s="8"/>
      <c r="D268" s="43"/>
      <c r="E268" s="115">
        <v>1750000</v>
      </c>
      <c r="K268" s="113"/>
      <c r="L268" s="57"/>
      <c r="M268" s="57"/>
    </row>
    <row r="269" spans="1:13" ht="12.75" customHeight="1" thickBot="1">
      <c r="A269" s="70"/>
      <c r="B269" s="8" t="s">
        <v>142</v>
      </c>
      <c r="C269" s="43" t="s">
        <v>67</v>
      </c>
      <c r="D269" s="43" t="s">
        <v>67</v>
      </c>
      <c r="E269" s="115">
        <f>SUM(E255:E268)</f>
        <v>10027056.49</v>
      </c>
      <c r="K269" s="125"/>
    </row>
    <row r="270" spans="1:13">
      <c r="A270" s="45"/>
      <c r="B270" s="45"/>
      <c r="C270" s="45"/>
      <c r="D270" s="45"/>
      <c r="E270" s="46"/>
      <c r="K270" s="57"/>
      <c r="L270" s="57"/>
      <c r="M270" s="57"/>
    </row>
    <row r="273" spans="1:7">
      <c r="A273" s="52" t="s">
        <v>136</v>
      </c>
    </row>
    <row r="274" spans="1:7">
      <c r="A274" s="52" t="s">
        <v>137</v>
      </c>
      <c r="F274" s="57"/>
      <c r="G274" s="57"/>
    </row>
    <row r="275" spans="1:7">
      <c r="A275" s="154" t="s">
        <v>395</v>
      </c>
    </row>
    <row r="277" spans="1:7">
      <c r="G277" s="57"/>
    </row>
  </sheetData>
  <mergeCells count="155">
    <mergeCell ref="A251:J251"/>
    <mergeCell ref="A165:J165"/>
    <mergeCell ref="A178:J178"/>
    <mergeCell ref="A204:J204"/>
    <mergeCell ref="A243:J243"/>
    <mergeCell ref="A234:J234"/>
    <mergeCell ref="A145:F145"/>
    <mergeCell ref="A148:J148"/>
    <mergeCell ref="A92:J92"/>
    <mergeCell ref="A156:J156"/>
    <mergeCell ref="A120:F120"/>
    <mergeCell ref="A129:J129"/>
    <mergeCell ref="A131:F131"/>
    <mergeCell ref="A143:J143"/>
    <mergeCell ref="B115:D115"/>
    <mergeCell ref="E115:F115"/>
    <mergeCell ref="G115:H115"/>
    <mergeCell ref="A117:J117"/>
    <mergeCell ref="B111:D111"/>
    <mergeCell ref="E111:F111"/>
    <mergeCell ref="G111:H111"/>
    <mergeCell ref="A119:F119"/>
    <mergeCell ref="B113:D113"/>
    <mergeCell ref="E113:F113"/>
    <mergeCell ref="G113:H113"/>
    <mergeCell ref="J113:K113"/>
    <mergeCell ref="B114:D114"/>
    <mergeCell ref="E114:F114"/>
    <mergeCell ref="G114:H114"/>
    <mergeCell ref="J114:K114"/>
    <mergeCell ref="A88:J88"/>
    <mergeCell ref="A90:G90"/>
    <mergeCell ref="A91:J91"/>
    <mergeCell ref="D94:G94"/>
    <mergeCell ref="B63:D63"/>
    <mergeCell ref="B64:D64"/>
    <mergeCell ref="B65:D65"/>
    <mergeCell ref="B66:D66"/>
    <mergeCell ref="B67:D67"/>
    <mergeCell ref="B68:D68"/>
    <mergeCell ref="B69:D69"/>
    <mergeCell ref="D39:E39"/>
    <mergeCell ref="F39:G39"/>
    <mergeCell ref="B60:D60"/>
    <mergeCell ref="B61:D61"/>
    <mergeCell ref="B27:D27"/>
    <mergeCell ref="E27:F27"/>
    <mergeCell ref="G27:H27"/>
    <mergeCell ref="B28:D28"/>
    <mergeCell ref="E28:F28"/>
    <mergeCell ref="G28:H28"/>
    <mergeCell ref="B29:D29"/>
    <mergeCell ref="E29:F29"/>
    <mergeCell ref="G29:H29"/>
    <mergeCell ref="B32:D32"/>
    <mergeCell ref="B86:D86"/>
    <mergeCell ref="B75:D75"/>
    <mergeCell ref="B77:D77"/>
    <mergeCell ref="B76:D76"/>
    <mergeCell ref="B57:D57"/>
    <mergeCell ref="A35:J35"/>
    <mergeCell ref="D37:E37"/>
    <mergeCell ref="F37:G37"/>
    <mergeCell ref="D38:E38"/>
    <mergeCell ref="F38:G38"/>
    <mergeCell ref="A43:I43"/>
    <mergeCell ref="A44:I44"/>
    <mergeCell ref="B55:D55"/>
    <mergeCell ref="B56:D56"/>
    <mergeCell ref="A51:J51"/>
    <mergeCell ref="A52:J52"/>
    <mergeCell ref="B54:D54"/>
    <mergeCell ref="B70:D70"/>
    <mergeCell ref="B71:D71"/>
    <mergeCell ref="B62:D62"/>
    <mergeCell ref="B73:D73"/>
    <mergeCell ref="B58:D58"/>
    <mergeCell ref="B59:D59"/>
    <mergeCell ref="B72:D72"/>
    <mergeCell ref="E32:F32"/>
    <mergeCell ref="G32:H32"/>
    <mergeCell ref="I32:J32"/>
    <mergeCell ref="A34:J34"/>
    <mergeCell ref="D40:E40"/>
    <mergeCell ref="F40:G40"/>
    <mergeCell ref="D41:E41"/>
    <mergeCell ref="F41:G41"/>
    <mergeCell ref="B31:D31"/>
    <mergeCell ref="E31:F31"/>
    <mergeCell ref="G31:H31"/>
    <mergeCell ref="I31:J31"/>
    <mergeCell ref="E30:F30"/>
    <mergeCell ref="G30:H30"/>
    <mergeCell ref="I30:J30"/>
    <mergeCell ref="B30:D30"/>
    <mergeCell ref="I27:J27"/>
    <mergeCell ref="I28:J28"/>
    <mergeCell ref="I29:J29"/>
    <mergeCell ref="A17:J17"/>
    <mergeCell ref="A18:G18"/>
    <mergeCell ref="A19:J19"/>
    <mergeCell ref="A21:J21"/>
    <mergeCell ref="A22:J22"/>
    <mergeCell ref="B26:D26"/>
    <mergeCell ref="E26:F26"/>
    <mergeCell ref="G26:H26"/>
    <mergeCell ref="I26:J26"/>
    <mergeCell ref="A121:F121"/>
    <mergeCell ref="A105:J105"/>
    <mergeCell ref="A106:J106"/>
    <mergeCell ref="A107:J107"/>
    <mergeCell ref="B109:D109"/>
    <mergeCell ref="E109:F109"/>
    <mergeCell ref="G109:H109"/>
    <mergeCell ref="J94:J96"/>
    <mergeCell ref="A102:B102"/>
    <mergeCell ref="H94:H96"/>
    <mergeCell ref="I94:I96"/>
    <mergeCell ref="D95:D96"/>
    <mergeCell ref="E95:G95"/>
    <mergeCell ref="A94:A96"/>
    <mergeCell ref="B94:B96"/>
    <mergeCell ref="C94:C96"/>
    <mergeCell ref="J111:K111"/>
    <mergeCell ref="B112:D112"/>
    <mergeCell ref="E112:F112"/>
    <mergeCell ref="G112:H112"/>
    <mergeCell ref="J112:K112"/>
    <mergeCell ref="B110:D110"/>
    <mergeCell ref="E110:F110"/>
    <mergeCell ref="G110:H110"/>
    <mergeCell ref="A1:J1"/>
    <mergeCell ref="A2:J2"/>
    <mergeCell ref="A3:J3"/>
    <mergeCell ref="A4:J4"/>
    <mergeCell ref="A5:J5"/>
    <mergeCell ref="B74:D74"/>
    <mergeCell ref="A11:J11"/>
    <mergeCell ref="A12:J12"/>
    <mergeCell ref="A14:J14"/>
    <mergeCell ref="A15:J15"/>
    <mergeCell ref="A16:J16"/>
    <mergeCell ref="A6:J6"/>
    <mergeCell ref="A7:J7"/>
    <mergeCell ref="A8:J8"/>
    <mergeCell ref="A9:J9"/>
    <mergeCell ref="A10:J10"/>
    <mergeCell ref="B24:D24"/>
    <mergeCell ref="E24:F24"/>
    <mergeCell ref="G24:H24"/>
    <mergeCell ref="I24:J24"/>
    <mergeCell ref="B25:D25"/>
    <mergeCell ref="E25:F25"/>
    <mergeCell ref="G25:H25"/>
    <mergeCell ref="I25:J25"/>
  </mergeCells>
  <pageMargins left="0.70866141732283472" right="0.70866141732283472" top="0.74803149606299213" bottom="0.74803149606299213" header="0.31496062992125984" footer="0.31496062992125984"/>
  <pageSetup paperSize="9" scale="37" orientation="portrait" r:id="rId1"/>
  <rowBreaks count="3" manualBreakCount="3">
    <brk id="87" max="9" man="1"/>
    <brk id="155" max="9" man="1"/>
    <brk id="23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Приложение №1</vt:lpstr>
      <vt:lpstr>Раздел 2</vt:lpstr>
      <vt:lpstr>2025</vt:lpstr>
      <vt:lpstr>2026</vt:lpstr>
      <vt:lpstr>2027</vt:lpstr>
      <vt:lpstr>Приложение №3</vt:lpstr>
      <vt:lpstr>'2025'!_GoBack</vt:lpstr>
      <vt:lpstr>'2025'!Область_печати</vt:lpstr>
      <vt:lpstr>'Приложение №3'!Область_печати</vt:lpstr>
      <vt:lpstr>'Раздел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2025-02-10T08:35:06Z</dcterms:modified>
</cp:coreProperties>
</file>